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4400" windowHeight="9495" tabRatio="736" activeTab="4"/>
  </bookViews>
  <sheets>
    <sheet name="Updates " sheetId="1" r:id="rId1"/>
    <sheet name="User Guidance" sheetId="2" r:id="rId2"/>
    <sheet name="Picklist" sheetId="3" r:id="rId3"/>
    <sheet name="Standard Phrases" sheetId="4" r:id="rId4"/>
    <sheet name="CSA" sheetId="5" r:id="rId5"/>
    <sheet name="Narrative" sheetId="6" r:id="rId6"/>
    <sheet name="References" sheetId="7" r:id="rId7"/>
    <sheet name="OCpopulating" sheetId="8" r:id="rId8"/>
    <sheet name="RMMpopulating" sheetId="9" r:id="rId9"/>
  </sheets>
  <externalReferences>
    <externalReference r:id="rId12"/>
  </externalReferences>
  <definedNames>
    <definedName name="ACH" localSheetId="7">'[1]Picklist'!$E$2:$E$3,'[1]Picklist'!$E$5</definedName>
    <definedName name="ACH" localSheetId="8">'[1]Picklist'!$E$2:$E$3,'[1]Picklist'!$E$5</definedName>
    <definedName name="ACH">'Picklist'!$E$2:$E$3,'Picklist'!$E$4</definedName>
    <definedName name="Freqbands">'Picklist'!$P$2:$P$5</definedName>
    <definedName name="GE" localSheetId="7">'[1]Picklist'!$K$2</definedName>
    <definedName name="GE" localSheetId="8">'[1]Picklist'!$K$2</definedName>
    <definedName name="GE">'Picklist'!$K$2</definedName>
    <definedName name="location" localSheetId="7">'[1]Picklist'!$C$2:$C$6</definedName>
    <definedName name="location" localSheetId="8">'[1]Picklist'!$C$2:$C$6</definedName>
    <definedName name="location">'Picklist'!$C$2:$C$5</definedName>
    <definedName name="PCs" localSheetId="7">'[1]Picklist'!$A$2:$A$43</definedName>
    <definedName name="PCs" localSheetId="8">'[1]Picklist'!$A$2:$A$43</definedName>
    <definedName name="PCs">'Picklist'!$A$2:$A$43</definedName>
    <definedName name="_xlnm.Print_Area" localSheetId="4">'CSA'!#REF!</definedName>
    <definedName name="_xlnm.Print_Area" localSheetId="5">'Narrative'!$A$1:$D$22</definedName>
    <definedName name="_xlnm.Print_Titles" localSheetId="4">'CSA'!$D:$M,'CSA'!$9:$11</definedName>
    <definedName name="RV" localSheetId="7">'[1]Picklist'!$H$2,'[1]Picklist'!$H$5:$H$6</definedName>
    <definedName name="RV" localSheetId="8">'[1]Picklist'!$H$2,'[1]Picklist'!$H$5:$H$6</definedName>
    <definedName name="RV">'Picklist'!$H$2,'Picklist'!$H$4:$H$5</definedName>
    <definedName name="TRAlocation" localSheetId="7">'[1]Picklist'!$C$2,'[1]Picklist'!$C$5,'[1]Picklist'!$C$6</definedName>
    <definedName name="TRAlocation" localSheetId="8">'[1]Picklist'!$C$2,'[1]Picklist'!$C$5,'[1]Picklist'!$C$6</definedName>
    <definedName name="TRAlocation">'Picklist'!$C$2,'Picklist'!$C$4,'Picklist'!$C$5</definedName>
  </definedNames>
  <calcPr fullCalcOnLoad="1"/>
</workbook>
</file>

<file path=xl/comments3.xml><?xml version="1.0" encoding="utf-8"?>
<comments xmlns="http://schemas.openxmlformats.org/spreadsheetml/2006/main">
  <authors>
    <author>Author</author>
  </authors>
  <commentList>
    <comment ref="O1" authorId="0">
      <text>
        <r>
          <rPr>
            <b/>
            <sz val="9"/>
            <rFont val="Tahoma"/>
            <family val="2"/>
          </rPr>
          <t>Author:</t>
        </r>
        <r>
          <rPr>
            <sz val="9"/>
            <rFont val="Tahoma"/>
            <family val="2"/>
          </rPr>
          <t xml:space="preserve">
consistent with the TRAv3.1</t>
        </r>
      </text>
    </comment>
  </commentList>
</comments>
</file>

<file path=xl/comments5.xml><?xml version="1.0" encoding="utf-8"?>
<comments xmlns="http://schemas.openxmlformats.org/spreadsheetml/2006/main">
  <authors>
    <author>Author</author>
    <author>Qian, Hua</author>
  </authors>
  <commentList>
    <comment ref="CT11" authorId="0">
      <text>
        <r>
          <rPr>
            <b/>
            <sz val="9"/>
            <rFont val="Tahoma"/>
            <family val="0"/>
          </rPr>
          <t>Author:</t>
        </r>
        <r>
          <rPr>
            <sz val="9"/>
            <rFont val="Tahoma"/>
            <family val="0"/>
          </rPr>
          <t xml:space="preserve">
as a placeholder. Has not been implemented.</t>
        </r>
      </text>
    </comment>
    <comment ref="DA11" authorId="1">
      <text>
        <r>
          <rPr>
            <b/>
            <sz val="9"/>
            <rFont val="Tahoma"/>
            <family val="0"/>
          </rPr>
          <t>Qian, Hua:</t>
        </r>
        <r>
          <rPr>
            <sz val="9"/>
            <rFont val="Tahoma"/>
            <family val="0"/>
          </rPr>
          <t xml:space="preserve">
data validation has been removed as room volume is scenario specific and is not a modifier</t>
        </r>
      </text>
    </comment>
    <comment ref="CV11" authorId="1">
      <text>
        <r>
          <rPr>
            <b/>
            <sz val="9"/>
            <rFont val="Tahoma"/>
            <family val="0"/>
          </rPr>
          <t>Qian, Hua:</t>
        </r>
        <r>
          <rPr>
            <sz val="9"/>
            <rFont val="Tahoma"/>
            <family val="0"/>
          </rPr>
          <t xml:space="preserve">
not a modifier</t>
        </r>
      </text>
    </comment>
  </commentList>
</comments>
</file>

<file path=xl/sharedStrings.xml><?xml version="1.0" encoding="utf-8"?>
<sst xmlns="http://schemas.openxmlformats.org/spreadsheetml/2006/main" count="816" uniqueCount="497">
  <si>
    <r>
      <t xml:space="preserve">Unless otherwise stated, covers concentrations up to </t>
    </r>
    <r>
      <rPr>
        <sz val="10"/>
        <color indexed="10"/>
        <rFont val="Arial"/>
        <family val="2"/>
      </rPr>
      <t>a</t>
    </r>
    <r>
      <rPr>
        <sz val="10"/>
        <rFont val="Arial"/>
        <family val="2"/>
      </rPr>
      <t xml:space="preserve">% [ConsOC1]; For each use event, covers use amounts up to </t>
    </r>
    <r>
      <rPr>
        <sz val="10"/>
        <color indexed="10"/>
        <rFont val="Arial"/>
        <family val="2"/>
      </rPr>
      <t xml:space="preserve">b </t>
    </r>
    <r>
      <rPr>
        <sz val="10"/>
        <rFont val="Arial"/>
        <family val="2"/>
      </rPr>
      <t>g [ConsOC2];...</t>
    </r>
  </si>
  <si>
    <t>Rows 3-5:  data entry, common TRA defaults</t>
  </si>
  <si>
    <t>Rows 13 and higher - TRA, TRA+ and OC and RMM (if needed) conditions by combination of PC and subcategory</t>
  </si>
  <si>
    <t>Note, this tool is intended to provide a basis for applying Tier 1 and 1.5 approaches.  In doing so, it allows for the ready prioritization of where additional Tier 2 approaches would be appropriate.   Such Tier 2 approaches may be as higher tier tools or further enhancement of default factors [utilizing the existing R15 algorithms].  But because these considerations are likely to be specific to certain conditions of use, then the recommendation is that these aspects are addressed at a sector/consortia level. Such refinements require access to appropriate expert judgment.  Where indicative Tier 2 values and refined defaults are provided these should be verified for their continuing applicability.</t>
  </si>
  <si>
    <t>Predicted Systemic Dermal Exposure (mg/kg/d)</t>
  </si>
  <si>
    <t>Predicted Systemic Oral Exposure (mg/kg/d)</t>
  </si>
  <si>
    <t>Predicted Systemic Inhalation Exposure (mg/m3)</t>
  </si>
  <si>
    <t>References</t>
  </si>
  <si>
    <t>default for garage from RIVM general fact sheet</t>
  </si>
  <si>
    <t>default for room with window open based on RIVM general fact sheet</t>
  </si>
  <si>
    <t>default for unspecified rooms based on RIVM general fact sheet</t>
  </si>
  <si>
    <t>deducted for near field exposure from Stoffenmanager</t>
  </si>
  <si>
    <r>
      <t>PC9a</t>
    </r>
    <r>
      <rPr>
        <sz val="10"/>
        <rFont val="Tahoma"/>
        <family val="2"/>
      </rPr>
      <t>:Coatings, paints, thinners,paint removers</t>
    </r>
  </si>
  <si>
    <t>Date</t>
  </si>
  <si>
    <t xml:space="preserve">For PC16_n: Heat transfer fluids, cellBB44 was missing a formula that prevents RMM from autopopulating for VP bands 1-10, 0.1 - 1, and &lt; 0.1 if the predicted dermal exposure is above the dermal DNEL. For these VP bands, RCRs &gt; 1 would still be indicated, but the tool would not automatically populate the RMM.
The problem was not found in the high VP band. This correction will only impact one GES use: functional fluid.
</t>
  </si>
  <si>
    <t>Description</t>
  </si>
  <si>
    <t>For PC18_n: Ink and toners, cells DD46, DG46, DH46, FH46, FK46, and FL46 are missing a formula. It will impact the RMM-based inhalation exposure estimate and its RCR when RMMs are from DNEL band 1 for high and medium VP worksheets.</t>
  </si>
  <si>
    <t xml:space="preserve">The cell B5 in 4 Vapor Pressure worksheets has been updated to be consistent with 4 Vapor pressure bands used in TRA. This change will only impact the substances with exact boundary vapor pressures. </t>
  </si>
  <si>
    <t xml:space="preserve">In user guidance worksheet, the "VP&gt;10Pa-high" in cell A7 has been changed to VP&gt;=10Pa-high, and " Note, saturated vapour concentration has been applied within the tool as an upper bound for all inhalation exposures." in cell A8 has been added. </t>
  </si>
  <si>
    <t>High: VP&gt;=10 Pa (instead of VP&gt;10Pa)</t>
  </si>
  <si>
    <t>4 Vapor Pressure Bands</t>
  </si>
  <si>
    <t>Medium: 1Pa&lt;=VP&lt;10Pa (instead of 1Pa&lt;VP&lt;=10Pa)</t>
  </si>
  <si>
    <t>Medium low: 0.1Pa&lt;=VP&lt;1Pa (instead of 0.1Pa&lt;VP&lt;=1Pa)</t>
  </si>
  <si>
    <t>Low: VP&lt;0.1Pa (instead of VP&lt;=0.1Pa)</t>
  </si>
  <si>
    <t>PC12:Fertilizers</t>
  </si>
  <si>
    <t>Lawn and garden preparations</t>
  </si>
  <si>
    <t>PC27_n: Plant protection products</t>
  </si>
  <si>
    <t>AW</t>
  </si>
  <si>
    <t>AT</t>
  </si>
  <si>
    <t>Concentration (weight fraction)</t>
  </si>
  <si>
    <t>amount of use (g)</t>
  </si>
  <si>
    <t>Amount swallowed (g)</t>
  </si>
  <si>
    <t xml:space="preserve"> RCR  systemic (all routes)</t>
  </si>
  <si>
    <t xml:space="preserve">RCR systemic (inhalation based on mg/m3) </t>
  </si>
  <si>
    <t>case4:</t>
  </si>
  <si>
    <t>case5:</t>
  </si>
  <si>
    <t>case6:</t>
  </si>
  <si>
    <t>NULL</t>
  </si>
  <si>
    <t>case7:</t>
  </si>
  <si>
    <t>case8:</t>
  </si>
  <si>
    <t>Vapour pressure (Pa)</t>
  </si>
  <si>
    <t>PC4:  ACC cites EU RA:  American Chemistry Council A Compendium of Scenarios Developed to Estimate Human Exposure to Chemical Substances- Prepared by Health Studies Management &amp; Consulting for the American Chemistry Council’s American Solvents Council.  Cites  Final Report - EU Risk Assessment: 2-(2-methoxyethoxy)Ethanol   
http://ecb.jrc.ec.europa.eu/DOCUMENTS/Existing-Chemicals/RISK_ASSESSMENT/REPORT/degmereport005.pdf</t>
  </si>
  <si>
    <r>
      <t>PC4_n</t>
    </r>
    <r>
      <rPr>
        <sz val="10"/>
        <rFont val="Tahoma"/>
        <family val="2"/>
      </rPr>
      <t>:Anti-freeze and de-icing products</t>
    </r>
  </si>
  <si>
    <t>TRA  default</t>
  </si>
  <si>
    <t>AB</t>
  </si>
  <si>
    <t>Operating Condition Standard Phrases</t>
  </si>
  <si>
    <t>ConsOC1</t>
  </si>
  <si>
    <t xml:space="preserve">Covers concentrations up to x%.  </t>
  </si>
  <si>
    <t>ConsOC2</t>
  </si>
  <si>
    <t xml:space="preserve">For each use event, covers use amounts up to x g .  </t>
  </si>
  <si>
    <t>ConsOC3</t>
  </si>
  <si>
    <t>ConsOC4</t>
  </si>
  <si>
    <t>ConsOC5</t>
  </si>
  <si>
    <t>Covers skin contact area up to x cm2 .</t>
  </si>
  <si>
    <t>ConsOC6</t>
  </si>
  <si>
    <t>ConsOC7</t>
  </si>
  <si>
    <t>ConsOC8</t>
  </si>
  <si>
    <t>Covers use under typical household ventilation.</t>
  </si>
  <si>
    <t>ConsOC9</t>
  </si>
  <si>
    <t>ConsOC10</t>
  </si>
  <si>
    <t>Covers use in room size of  x m3.</t>
  </si>
  <si>
    <t>ConsOC11</t>
  </si>
  <si>
    <t>Covers outdoor use.</t>
  </si>
  <si>
    <t>ConsOC12</t>
  </si>
  <si>
    <t>For each use event, assumes swallowed amount of x g.</t>
  </si>
  <si>
    <t>ConsOC13</t>
  </si>
  <si>
    <t>Covers exposure up to  x hours/event.</t>
  </si>
  <si>
    <t>ConsOC14</t>
  </si>
  <si>
    <t>Covers use at ambient temperatures.</t>
  </si>
  <si>
    <t>Risk Mitigation Measures Standard Phrases</t>
  </si>
  <si>
    <t>ConsRMM1</t>
  </si>
  <si>
    <t>ConsRMM2</t>
  </si>
  <si>
    <t>ConsRMM3</t>
  </si>
  <si>
    <t>ConsRMM4</t>
  </si>
  <si>
    <t>ConsRMM5</t>
  </si>
  <si>
    <t>ConsRMM6</t>
  </si>
  <si>
    <t>ConsRMM7</t>
  </si>
  <si>
    <t>ConsRMM8</t>
  </si>
  <si>
    <t>ConsRMM9</t>
  </si>
  <si>
    <t>ConsRMM10</t>
  </si>
  <si>
    <t>ConsRMM12</t>
  </si>
  <si>
    <t>ConsRMM13</t>
  </si>
  <si>
    <t>Air exchange rate</t>
  </si>
  <si>
    <t>EFC5</t>
  </si>
  <si>
    <t>RCR - Substance Specific  (dermal)</t>
  </si>
  <si>
    <t>RCR - Substance Specific  (oral)</t>
  </si>
  <si>
    <t>RCR - Substance Specific  (inhalation)</t>
  </si>
  <si>
    <t>RMM code</t>
  </si>
  <si>
    <t xml:space="preserve">Total RCR - Substance Specific  </t>
  </si>
  <si>
    <t>EFC6</t>
  </si>
  <si>
    <t>equals to indoor ventilation</t>
  </si>
  <si>
    <t>Operation Conditions (OCs)</t>
  </si>
  <si>
    <t>PCs</t>
  </si>
  <si>
    <t>Location</t>
  </si>
  <si>
    <t>equals to indoor typical</t>
  </si>
  <si>
    <t>location</t>
  </si>
  <si>
    <t>equals to indoor active ventilation</t>
  </si>
  <si>
    <r>
      <rPr>
        <b/>
        <sz val="10"/>
        <rFont val="Arial"/>
        <family val="2"/>
      </rPr>
      <t xml:space="preserve">BAND1: </t>
    </r>
    <r>
      <rPr>
        <sz val="10"/>
        <rFont val="Arial"/>
        <family val="2"/>
      </rPr>
      <t>Very Low: inhalation DNEL 0.5 - 5 mg/m3;  oral and dermal DNELs 0.1 - 1 mg/kg/day</t>
    </r>
  </si>
  <si>
    <r>
      <rPr>
        <b/>
        <sz val="10"/>
        <rFont val="Arial"/>
        <family val="2"/>
      </rPr>
      <t xml:space="preserve">BAND2: </t>
    </r>
    <r>
      <rPr>
        <sz val="10"/>
        <rFont val="Arial"/>
        <family val="2"/>
      </rPr>
      <t>Low: inhalation DNEL 5 - 25 mg/m3;  oral and dermal DNELs 1 - 5 mg/kg/day</t>
    </r>
  </si>
  <si>
    <r>
      <rPr>
        <b/>
        <sz val="10"/>
        <rFont val="Arial"/>
        <family val="2"/>
      </rPr>
      <t>BAND3:</t>
    </r>
    <r>
      <rPr>
        <sz val="10"/>
        <rFont val="Arial"/>
        <family val="2"/>
      </rPr>
      <t xml:space="preserve"> Medium: inhalation DNEL 25 - 100 mg/m3;  oral and dermal DNELs 5 -20mg/kg/day</t>
    </r>
  </si>
  <si>
    <r>
      <rPr>
        <b/>
        <sz val="10"/>
        <rFont val="Arial"/>
        <family val="2"/>
      </rPr>
      <t>BAND4:</t>
    </r>
    <r>
      <rPr>
        <sz val="10"/>
        <rFont val="Arial"/>
        <family val="2"/>
      </rPr>
      <t xml:space="preserve"> High: inhalation DNEL &gt;=100 mg/m3;  oral and dermal DNELs &gt;=20 mg/kg/day</t>
    </r>
  </si>
  <si>
    <t>[0.5, 5)</t>
  </si>
  <si>
    <t>[5, 25)</t>
  </si>
  <si>
    <t>[25, 100)</t>
  </si>
  <si>
    <t>&gt;=100</t>
  </si>
  <si>
    <t>[0.1, 1)</t>
  </si>
  <si>
    <t>[1, 5)</t>
  </si>
  <si>
    <t>[5, 20)</t>
  </si>
  <si>
    <t>&gt;=20</t>
  </si>
  <si>
    <t>dermal/ oral</t>
  </si>
  <si>
    <t>Band3 (Medium)</t>
  </si>
  <si>
    <t>Band1        (very low)</t>
  </si>
  <si>
    <t>Covers use in a one car garage (34 m3) under typical ventilation.</t>
  </si>
  <si>
    <t>ConsRMM14</t>
  </si>
  <si>
    <t>ConsOC15</t>
  </si>
  <si>
    <t>Avoid using in room with closed doors.</t>
  </si>
  <si>
    <t>Glove effiency</t>
  </si>
  <si>
    <t/>
  </si>
  <si>
    <t>Product is spray? (S)</t>
  </si>
  <si>
    <t>OC code</t>
  </si>
  <si>
    <t>inhalation (mg/m3)</t>
  </si>
  <si>
    <t>dermal/ oral (mg/kg/day)</t>
  </si>
  <si>
    <t>PCS</t>
  </si>
  <si>
    <t>Subcategories</t>
  </si>
  <si>
    <t>User Input Table</t>
  </si>
  <si>
    <t>TIER1 Predicted Exposure - ECETOC TRA based on defaults</t>
  </si>
  <si>
    <t xml:space="preserve">Band2        (low) </t>
  </si>
  <si>
    <r>
      <t>Unless otherwise stated assumes use at ambient temperatures [ConsOC15]; assumes use in a 20 m</t>
    </r>
    <r>
      <rPr>
        <vertAlign val="superscript"/>
        <sz val="10"/>
        <rFont val="Arial"/>
        <family val="2"/>
      </rPr>
      <t>3</t>
    </r>
    <r>
      <rPr>
        <sz val="10"/>
        <rFont val="Arial"/>
        <family val="2"/>
      </rPr>
      <t xml:space="preserve"> room [ConsOC11]; assumes use with typical ventilation [ConsOC8].</t>
    </r>
  </si>
  <si>
    <t>Risk Characterization - including RMMs when needed (substance Specific)</t>
  </si>
  <si>
    <t>TRA Tier 1+  Predicted Exposure - ECETOC TRA - refined estimates</t>
  </si>
  <si>
    <t>TRA Tier1+  Risk Characterization - refined estimates</t>
  </si>
  <si>
    <r>
      <t>PC8_n</t>
    </r>
    <r>
      <rPr>
        <sz val="10"/>
        <rFont val="Tahoma"/>
        <family val="2"/>
      </rPr>
      <t>: Biocidal products (excipient use only for solvent products)</t>
    </r>
  </si>
  <si>
    <t>Predicted Dermal Exposure, Daily (mg/kg/d)</t>
  </si>
  <si>
    <t>Predicted Dermal Exposure, Chronic (mg/kg/d)</t>
  </si>
  <si>
    <t>Predicted Dermal Exposure, Local (mg/cm2)</t>
  </si>
  <si>
    <t>Predicted Oral Exposure, daily (mg/kg/d)</t>
  </si>
  <si>
    <t>Predicted Oral Exposure, Chronic (mg/kg/d)</t>
  </si>
  <si>
    <t>Mean Inhalation Concentration (24hr TWA) on Day of Exposure (mg/m3)</t>
  </si>
  <si>
    <t>Mean Inhalation Concentration Yearly (mg/m3)</t>
  </si>
  <si>
    <r>
      <t>Mean Inhalation Event Concentration (mg/m</t>
    </r>
    <r>
      <rPr>
        <vertAlign val="superscript"/>
        <sz val="10"/>
        <rFont val="Arial"/>
        <family val="2"/>
      </rPr>
      <t>3</t>
    </r>
    <r>
      <rPr>
        <sz val="10"/>
        <rFont val="Arial"/>
        <family val="2"/>
      </rPr>
      <t>)</t>
    </r>
  </si>
  <si>
    <t xml:space="preserve">Use Dilution Factor </t>
  </si>
  <si>
    <t>Other spreadsheet capabilities built in but not currently used:    The ability to select glove use and specify an associated exposure reduction is built in but not currently used.</t>
  </si>
  <si>
    <t>For local inhalation DNELs, RCRs are calculated based upon the time weighted average for the duration of the scenario;  for systemic inhalation DNELs, RCRs are calculated based upon a 24-hour time weighted average to be consistent with the DNEL basis and also a chronic value considering frequency per year.  For products used daily, the day of use value = the chronic value.</t>
  </si>
  <si>
    <t>Indicator for Basis of Exposure Estimate</t>
  </si>
  <si>
    <t>Chronic Considering Yearly Use Frequency</t>
  </si>
  <si>
    <t>On Day of Use</t>
  </si>
  <si>
    <t xml:space="preserve">RCR systemic (24hr TWA inhalation mg/m3) </t>
  </si>
  <si>
    <t>Local Use</t>
  </si>
  <si>
    <t xml:space="preserve"> RCR systemic (dermal, daily, based on mg/kg/d))</t>
  </si>
  <si>
    <t xml:space="preserve"> RCR  systemic (oral, daily, based on mg/kg/d))</t>
  </si>
  <si>
    <t xml:space="preserve"> RCR systemic (dermal, chronic, based on mg/kg/d))</t>
  </si>
  <si>
    <t xml:space="preserve"> RCR  systemic (oral, chronic, based on mg/kg/d))</t>
  </si>
  <si>
    <t xml:space="preserve">RCR systemic (inhalation, yearly, based on mg/m3) </t>
  </si>
  <si>
    <t xml:space="preserve"> RCR  systemic (all routes, daily)</t>
  </si>
  <si>
    <t>c</t>
  </si>
  <si>
    <t>PEC (dermal)</t>
  </si>
  <si>
    <t>PEC (oral)</t>
  </si>
  <si>
    <t>PEC (inhalation)</t>
  </si>
  <si>
    <t>Chronic</t>
  </si>
  <si>
    <t>TRA+ Predicted Exposure - including RMM when needed (substance specific)</t>
  </si>
  <si>
    <t>PEC based on RMM, dermal (mg/kg/d)</t>
  </si>
  <si>
    <t>PEC based on RMM, oral (mg/kg/d)</t>
  </si>
  <si>
    <t>PEC based on RMM, inhalation (mg/m3)</t>
  </si>
  <si>
    <t>dermal long-term systemic (mg/kg/day)</t>
  </si>
  <si>
    <t>oral long-term systemic (mg/kg/day)</t>
  </si>
  <si>
    <t>inhalation long-term systemic (mg/m3) for 24 hr day</t>
  </si>
  <si>
    <t>Dermal Factor</t>
  </si>
  <si>
    <t>Inhalation Factor (fraction of total use spilled/evaporated, i.e., amount lost)</t>
  </si>
  <si>
    <t>Location (indoors, outdoors, garage)</t>
  </si>
  <si>
    <t>Comments</t>
  </si>
  <si>
    <t>Value</t>
  </si>
  <si>
    <t>Dilution Factor incorporating Air Exchange Rate applied to TRA for mg/kg inhalation calc.</t>
  </si>
  <si>
    <t>Exposure time (hours)</t>
  </si>
  <si>
    <t>chronic</t>
  </si>
  <si>
    <t>Predicted Inhalation Exposure, daily (mg/kg/d)</t>
  </si>
  <si>
    <t>day of use</t>
  </si>
  <si>
    <t>event</t>
  </si>
  <si>
    <t>Total Predicted Exposure (mg/kg/d) - day of use for TRA comparison only</t>
  </si>
  <si>
    <t xml:space="preserve"> RCR  systemic (all routes, chronic)</t>
  </si>
  <si>
    <r>
      <t xml:space="preserve">RMMs for communication  - Consolidate into GES or e-SDS                                                                      </t>
    </r>
    <r>
      <rPr>
        <b/>
        <sz val="10"/>
        <rFont val="Arial"/>
        <family val="2"/>
      </rPr>
      <t xml:space="preserve">REACH ADVISED: phrase [RMM code]                                         Recommended: {phrase [RMM code].} </t>
    </r>
  </si>
  <si>
    <t>Covers use up to x days/year.</t>
  </si>
  <si>
    <t>Covers use up to x times/day of use.</t>
  </si>
  <si>
    <t>Avoid using product more than x times/day of use.</t>
  </si>
  <si>
    <t xml:space="preserve">Avoid using product more than x days/yr. </t>
  </si>
  <si>
    <t>AO</t>
  </si>
  <si>
    <t>AL</t>
  </si>
  <si>
    <t>AM</t>
  </si>
  <si>
    <r>
      <t xml:space="preserve">Information needed: </t>
    </r>
    <r>
      <rPr>
        <sz val="10"/>
        <rFont val="Arial"/>
        <family val="0"/>
      </rPr>
      <t>substance name, general population DNELs, Vapor Pressure, GES title  (molecular weight optional - enter if want to calculate a substance-specific saturated vapor concentration as an upper bound)</t>
    </r>
  </si>
  <si>
    <t>General structure of the workbook:</t>
  </si>
  <si>
    <t>General structure of each of the vapor pressure band sheets (where data entry is done).</t>
  </si>
  <si>
    <t>Columns B- E: PCs and subcategories</t>
  </si>
  <si>
    <t>Columns F- AA:  ECETOC TRA  operating conditions, PECs and RCRs;  can be hidden by clicking on "-" sign in cell Q1</t>
  </si>
  <si>
    <t>Columns AB - AZ:  TRA+ operating conditions and basis</t>
  </si>
  <si>
    <t>Additional notes on design and usage:</t>
  </si>
  <si>
    <t>Glove Factor</t>
  </si>
  <si>
    <t>ConsRMM11</t>
  </si>
  <si>
    <t>Substance Name</t>
  </si>
  <si>
    <t>Section 1</t>
  </si>
  <si>
    <t>Exposure Scenario Title</t>
  </si>
  <si>
    <t>Title</t>
  </si>
  <si>
    <t>Sector of Use (SU code)</t>
  </si>
  <si>
    <t>Use Descriptor (PC codes)</t>
  </si>
  <si>
    <t>Processes, tasks, activities covered</t>
  </si>
  <si>
    <t>Environmental Release Category</t>
  </si>
  <si>
    <t>Specific Environmental Release Category</t>
  </si>
  <si>
    <t>Section 2</t>
  </si>
  <si>
    <t xml:space="preserve">Operational conditions and risk management measures </t>
  </si>
  <si>
    <t>Field for additional statements to explain scenario if required - pending better understanding from ECHA</t>
  </si>
  <si>
    <t>Section 2.1</t>
  </si>
  <si>
    <t>Control of consumer exposure</t>
  </si>
  <si>
    <t xml:space="preserve">Product characteristics  </t>
  </si>
  <si>
    <t>Physical form of product</t>
  </si>
  <si>
    <t>Concentration of substance in product</t>
  </si>
  <si>
    <r>
      <t>Amounts used</t>
    </r>
    <r>
      <rPr>
        <b/>
        <i/>
        <sz val="10"/>
        <color indexed="12"/>
        <rFont val="Arial"/>
        <family val="2"/>
      </rPr>
      <t xml:space="preserve"> </t>
    </r>
  </si>
  <si>
    <t>Frequency and duration of use/exposure</t>
  </si>
  <si>
    <r>
      <t>Other Operational Conditions affecting exposure</t>
    </r>
    <r>
      <rPr>
        <b/>
        <i/>
        <sz val="10"/>
        <color indexed="12"/>
        <rFont val="Arial"/>
        <family val="2"/>
      </rPr>
      <t xml:space="preserve"> </t>
    </r>
  </si>
  <si>
    <t>Section 2.1.1</t>
  </si>
  <si>
    <t>Product categories</t>
  </si>
  <si>
    <t>OC</t>
  </si>
  <si>
    <t>RMM</t>
  </si>
  <si>
    <t>Glove Efficiency</t>
  </si>
  <si>
    <t>Guidelines for consumer spreadsheet use</t>
  </si>
  <si>
    <r>
      <t xml:space="preserve">2. Product use amount: </t>
    </r>
    <r>
      <rPr>
        <sz val="11"/>
        <color indexed="10"/>
        <rFont val="Calibri"/>
        <family val="2"/>
      </rPr>
      <t>b</t>
    </r>
  </si>
  <si>
    <t>OCpopulating function</t>
  </si>
  <si>
    <t>for example:</t>
  </si>
  <si>
    <t>…</t>
  </si>
  <si>
    <r>
      <t xml:space="preserve">1. Concentration: </t>
    </r>
    <r>
      <rPr>
        <sz val="11"/>
        <color indexed="10"/>
        <rFont val="Calibri"/>
        <family val="2"/>
      </rPr>
      <t>a</t>
    </r>
  </si>
  <si>
    <r>
      <t xml:space="preserve">1. Covers concentrations up to </t>
    </r>
    <r>
      <rPr>
        <sz val="10"/>
        <color indexed="10"/>
        <rFont val="Arial"/>
        <family val="2"/>
      </rPr>
      <t>x</t>
    </r>
    <r>
      <rPr>
        <sz val="10"/>
        <rFont val="Arial"/>
        <family val="2"/>
      </rPr>
      <t>% [ConsOC1]</t>
    </r>
  </si>
  <si>
    <r>
      <t xml:space="preserve">2. For each use event, covers use amounts up to </t>
    </r>
    <r>
      <rPr>
        <sz val="10"/>
        <color indexed="10"/>
        <rFont val="Arial"/>
        <family val="2"/>
      </rPr>
      <t>x</t>
    </r>
    <r>
      <rPr>
        <sz val="10"/>
        <rFont val="Arial"/>
        <family val="2"/>
      </rPr>
      <t xml:space="preserve"> g [ConsOC2]</t>
    </r>
  </si>
  <si>
    <t>RMMpopulating function</t>
  </si>
  <si>
    <t xml:space="preserve">based on </t>
  </si>
  <si>
    <t>No RMM is needed</t>
  </si>
  <si>
    <t>For a specific PC:</t>
  </si>
  <si>
    <t>Dermal</t>
  </si>
  <si>
    <t>Oral</t>
  </si>
  <si>
    <t>Inhalation</t>
  </si>
  <si>
    <t>case1:</t>
  </si>
  <si>
    <t>Y</t>
  </si>
  <si>
    <t>Dermal: DNEL(D)</t>
  </si>
  <si>
    <t>case2:</t>
  </si>
  <si>
    <t>Oral: DNEL(O)</t>
  </si>
  <si>
    <t>case3:</t>
  </si>
  <si>
    <t>Inhalation: DNEL(I)</t>
  </si>
  <si>
    <t xml:space="preserve">   lookup</t>
  </si>
  <si>
    <t xml:space="preserve">Risk Management Measures </t>
  </si>
  <si>
    <t xml:space="preserve">1. Avoid using at a product concentration </t>
  </si>
  <si>
    <t>Band1 (very low)</t>
  </si>
  <si>
    <t xml:space="preserve">Band2 (low) </t>
  </si>
  <si>
    <t xml:space="preserve">2. For each use event, avoid using a product </t>
  </si>
  <si>
    <t>Band4 (High)</t>
  </si>
  <si>
    <r>
      <t xml:space="preserve">greater than </t>
    </r>
    <r>
      <rPr>
        <sz val="11"/>
        <color indexed="10"/>
        <rFont val="Calibri"/>
        <family val="2"/>
      </rPr>
      <t>x</t>
    </r>
    <r>
      <rPr>
        <sz val="11"/>
        <color indexed="8"/>
        <rFont val="Calibri"/>
        <family val="2"/>
      </rPr>
      <t>% [ConsRMM1]</t>
    </r>
  </si>
  <si>
    <r>
      <t xml:space="preserve">amount greater than </t>
    </r>
    <r>
      <rPr>
        <sz val="11"/>
        <color indexed="10"/>
        <rFont val="Calibri"/>
        <family val="2"/>
      </rPr>
      <t>x</t>
    </r>
    <r>
      <rPr>
        <sz val="11"/>
        <color indexed="8"/>
        <rFont val="Calibri"/>
        <family val="2"/>
      </rPr>
      <t xml:space="preserve"> g [ConsRMM2]</t>
    </r>
  </si>
  <si>
    <r>
      <t xml:space="preserve">Avoid using at a product concentration greater than </t>
    </r>
    <r>
      <rPr>
        <sz val="10"/>
        <color indexed="10"/>
        <rFont val="Arial"/>
        <family val="2"/>
      </rPr>
      <t>a</t>
    </r>
    <r>
      <rPr>
        <sz val="10"/>
        <rFont val="Arial"/>
        <family val="2"/>
      </rPr>
      <t xml:space="preserve">% [ConsRMM1]; For each use event, avoid using a product amount greater than </t>
    </r>
    <r>
      <rPr>
        <sz val="10"/>
        <color indexed="10"/>
        <rFont val="Arial"/>
        <family val="2"/>
      </rPr>
      <t>b</t>
    </r>
    <r>
      <rPr>
        <sz val="10"/>
        <rFont val="Arial"/>
        <family val="2"/>
      </rPr>
      <t xml:space="preserve"> g [ConsRMM2];...</t>
    </r>
  </si>
  <si>
    <t>PC12 TRA  default</t>
  </si>
  <si>
    <t>Avoid using in room size less than  x m3.</t>
  </si>
  <si>
    <t>General:</t>
  </si>
  <si>
    <t>AISE Table of Habits and Practices for Consumer Products in Western Europe</t>
  </si>
  <si>
    <t>HERA Guidance Document Methodology February 2005</t>
  </si>
  <si>
    <t>RIVM  Fact Sheets</t>
  </si>
  <si>
    <t>RIVM CONSEXPO Model</t>
  </si>
  <si>
    <t>Soap and Detergent Association. April 2005. Exposure and Risk Screening Methods for Consumer Product Ingredients</t>
  </si>
  <si>
    <t>USEPA 2009 Draft Exposure Factors Handbook: http://cfpub.epa.gov/ncea/cfm/recordisplay.cfm?deid=209866</t>
  </si>
  <si>
    <t>USEPA EFAST Model: http://www.epa.gov/oppt/exposure/pubs/efast.htm</t>
  </si>
  <si>
    <t>USEPA  Dermal Exposure Assessment:  A Summary of EPA Approaches. 600/R-07/040F</t>
  </si>
  <si>
    <t>Specific:</t>
  </si>
  <si>
    <t>PC1: Reference 3-  google search of floor adhesive coverage, coverages taken from multiple sites including: www.academyfloor.com, www.roscodancefloors.com</t>
  </si>
  <si>
    <t>PC3: Internet search, information taken from www.glade.com</t>
  </si>
  <si>
    <t>PC4 deicing sizes: google search yielded lock de-icer sold in 5/8 oz;  windshield de-icer 11 oz</t>
  </si>
  <si>
    <t>PC9a latex paint coverage: http://www.bobvila.com/HowTo_Library/Estimating_Paint_Coverage-Painting-A2765.html</t>
  </si>
  <si>
    <t>PC9b fillers and putties -internet search (including www.homedepot.com) indicates tubes sold in 1 and 3 oz sizes</t>
  </si>
  <si>
    <t>PC13:  CONCAWE documents (need to add specifics)</t>
  </si>
  <si>
    <t>PC23: internet search of leathercare products - EMT and REI sell 4.2 oz spray, 3.5 oz liquid</t>
  </si>
  <si>
    <t>PC18: internet search indicates ink cartridges range from 9-40 g</t>
  </si>
  <si>
    <t>PC34: www.ritdye.com - liquid dye sold in 8 oz containers; for a pound of dry fabric, use 1/2 bottle in 3 gallons of water; can remain in dye bath up to 1 hour</t>
  </si>
  <si>
    <t>PC36, 37: wiki.answers.com/Q/What_chemical_are_needed_for_a_new_swimming_pool  :  1 cubic meter = 1 L and 4.5 L = 1 gallon.  pH adjustment about 10 g per 1000 L per day; algaecide about 25 ml per 1000 L initial shock dose than 2 ml per 1000 L every 2 weeks; use amounts are g or L per 1000 L so dilutions are 0.000001</t>
  </si>
  <si>
    <t>inhalation systemic (mg/kg/24 hr day)</t>
  </si>
  <si>
    <t>Life Cycle Stage / Sector of Use</t>
  </si>
  <si>
    <t>Table 1: Mapping Consumer Uses in the Supply Chain</t>
  </si>
  <si>
    <t xml:space="preserve">Table 2b: Characterising the Risk - after refinement of exposure estimate </t>
  </si>
  <si>
    <t>Relevant Use Sentinel Product</t>
  </si>
  <si>
    <t>Product sub Category Sentinels</t>
  </si>
  <si>
    <r>
      <t>P</t>
    </r>
    <r>
      <rPr>
        <sz val="9"/>
        <rFont val="Tahoma"/>
        <family val="2"/>
      </rPr>
      <t>roduct ingredient
(g/g)</t>
    </r>
  </si>
  <si>
    <r>
      <t xml:space="preserve"> Skin surface contact area</t>
    </r>
    <r>
      <rPr>
        <sz val="10"/>
        <color indexed="12"/>
        <rFont val="Arial"/>
        <family val="2"/>
      </rPr>
      <t xml:space="preserve"> </t>
    </r>
    <r>
      <rPr>
        <sz val="10"/>
        <rFont val="Arial"/>
        <family val="2"/>
      </rPr>
      <t>(cm</t>
    </r>
    <r>
      <rPr>
        <vertAlign val="superscript"/>
        <sz val="10"/>
        <rFont val="Arial"/>
        <family val="2"/>
      </rPr>
      <t>2</t>
    </r>
    <r>
      <rPr>
        <sz val="10"/>
        <rFont val="Arial"/>
        <family val="2"/>
      </rPr>
      <t>)</t>
    </r>
  </si>
  <si>
    <r>
      <t xml:space="preserve"> </t>
    </r>
    <r>
      <rPr>
        <sz val="10"/>
        <rFont val="Arial"/>
        <family val="2"/>
      </rPr>
      <t>Amount Swallowed (g)</t>
    </r>
  </si>
  <si>
    <r>
      <t xml:space="preserve"> </t>
    </r>
    <r>
      <rPr>
        <sz val="10"/>
        <rFont val="Arial"/>
        <family val="2"/>
      </rPr>
      <t>Amount Used per event (g)</t>
    </r>
  </si>
  <si>
    <t xml:space="preserve">Risk Characterization based on defaults </t>
  </si>
  <si>
    <t>Predicted Dermal Exposure (mg/kg/d)</t>
  </si>
  <si>
    <t>Predicted Oral Exposure (mg/kg/d)</t>
  </si>
  <si>
    <t>Predicted Inhalation Exposure (mg/kg/d)</t>
  </si>
  <si>
    <t>Total Predicted Exposure (mg/kg/d)</t>
  </si>
  <si>
    <t xml:space="preserve"> RCR (dermal)</t>
  </si>
  <si>
    <t xml:space="preserve"> RCR (oral)</t>
  </si>
  <si>
    <t>Consumerl-SU21</t>
  </si>
  <si>
    <t>A</t>
  </si>
  <si>
    <t>Generic Exposure Scenario</t>
  </si>
  <si>
    <t>Short Title</t>
  </si>
  <si>
    <t>Area of Application / UD</t>
  </si>
  <si>
    <t>N</t>
  </si>
  <si>
    <r>
      <t>PC24</t>
    </r>
    <r>
      <rPr>
        <sz val="10"/>
        <rFont val="Tahoma"/>
        <family val="2"/>
      </rPr>
      <t>: Lubricants, greases, and release products</t>
    </r>
  </si>
  <si>
    <r>
      <t>PC25_n</t>
    </r>
    <r>
      <rPr>
        <sz val="10"/>
        <rFont val="Tahoma"/>
        <family val="2"/>
      </rPr>
      <t>: Metal working fluids</t>
    </r>
  </si>
  <si>
    <r>
      <t>PC26_n</t>
    </r>
    <r>
      <rPr>
        <sz val="10"/>
        <rFont val="Tahoma"/>
        <family val="2"/>
      </rPr>
      <t>: Paper and board dye, finishing and impregnation products</t>
    </r>
  </si>
  <si>
    <r>
      <t>PC27_n</t>
    </r>
    <r>
      <rPr>
        <sz val="10"/>
        <rFont val="Tahoma"/>
        <family val="2"/>
      </rPr>
      <t>: Plant protection products</t>
    </r>
  </si>
  <si>
    <r>
      <t>PC28_n</t>
    </r>
    <r>
      <rPr>
        <sz val="10"/>
        <rFont val="Tahoma"/>
        <family val="2"/>
      </rPr>
      <t>: Perfumes, frangrances</t>
    </r>
  </si>
  <si>
    <r>
      <t>PC29_n</t>
    </r>
    <r>
      <rPr>
        <sz val="10"/>
        <rFont val="Tahoma"/>
        <family val="2"/>
      </rPr>
      <t>: Pharmaceuticals</t>
    </r>
  </si>
  <si>
    <r>
      <t>PC30_n</t>
    </r>
    <r>
      <rPr>
        <sz val="10"/>
        <rFont val="Tahoma"/>
        <family val="2"/>
      </rPr>
      <t>: Photochemicals</t>
    </r>
  </si>
  <si>
    <r>
      <t>PC31</t>
    </r>
    <r>
      <rPr>
        <sz val="10"/>
        <rFont val="Tahoma"/>
        <family val="2"/>
      </rPr>
      <t>:Polishes and wax blends</t>
    </r>
  </si>
  <si>
    <r>
      <t>PC32_n</t>
    </r>
    <r>
      <rPr>
        <sz val="10"/>
        <rFont val="Tahoma"/>
        <family val="2"/>
      </rPr>
      <t>: Polymer preparations and compounds</t>
    </r>
  </si>
  <si>
    <r>
      <t>PC33_n</t>
    </r>
    <r>
      <rPr>
        <sz val="10"/>
        <rFont val="Tahoma"/>
        <family val="2"/>
      </rPr>
      <t>: Semiconductor</t>
    </r>
  </si>
  <si>
    <r>
      <t>PC34_n</t>
    </r>
    <r>
      <rPr>
        <sz val="10"/>
        <rFont val="Tahoma"/>
        <family val="2"/>
      </rPr>
      <t>: Textile dyes, finishing and impregnating products</t>
    </r>
  </si>
  <si>
    <r>
      <t>PC35</t>
    </r>
    <r>
      <rPr>
        <sz val="10"/>
        <rFont val="Tahoma"/>
        <family val="2"/>
      </rPr>
      <t>:Washing and cleaning products (including solvent based products)</t>
    </r>
  </si>
  <si>
    <r>
      <t>PC36_n</t>
    </r>
    <r>
      <rPr>
        <sz val="10"/>
        <rFont val="Tahoma"/>
        <family val="2"/>
      </rPr>
      <t>: Water softners</t>
    </r>
  </si>
  <si>
    <r>
      <t>PC37_n</t>
    </r>
    <r>
      <rPr>
        <sz val="10"/>
        <rFont val="Tahoma"/>
        <family val="2"/>
      </rPr>
      <t>: Water treatment chemicals</t>
    </r>
  </si>
  <si>
    <r>
      <t>PC38_n</t>
    </r>
    <r>
      <rPr>
        <sz val="10"/>
        <rFont val="Tahoma"/>
        <family val="2"/>
      </rPr>
      <t>: Welding and soldering products, flux products</t>
    </r>
  </si>
  <si>
    <r>
      <t>PC39_n</t>
    </r>
    <r>
      <rPr>
        <sz val="10"/>
        <rFont val="Tahoma"/>
        <family val="2"/>
      </rPr>
      <t>: Cosmetics, personal care products</t>
    </r>
  </si>
  <si>
    <r>
      <t>PC40_n</t>
    </r>
    <r>
      <rPr>
        <sz val="10"/>
        <rFont val="Tahoma"/>
        <family val="2"/>
      </rPr>
      <t>: Extraction agents</t>
    </r>
  </si>
  <si>
    <t>adult / child</t>
  </si>
  <si>
    <t>all</t>
  </si>
  <si>
    <t>d</t>
  </si>
  <si>
    <t>o</t>
  </si>
  <si>
    <t>i</t>
  </si>
  <si>
    <t>frequency (events per day)</t>
  </si>
  <si>
    <t>TRA volatility range</t>
  </si>
  <si>
    <t>liquid</t>
  </si>
  <si>
    <t>Consumer (SU21)</t>
  </si>
  <si>
    <r>
      <t>P</t>
    </r>
    <r>
      <rPr>
        <sz val="9"/>
        <rFont val="Tahoma"/>
        <family val="2"/>
      </rPr>
      <t>roduct ingredient (weight fraction)
(g/g)</t>
    </r>
  </si>
  <si>
    <r>
      <t>PC9b</t>
    </r>
    <r>
      <rPr>
        <sz val="10"/>
        <rFont val="Tahoma"/>
        <family val="2"/>
      </rPr>
      <t>:Fillers, putties, plasters, modeling clay</t>
    </r>
  </si>
  <si>
    <t>dermal</t>
  </si>
  <si>
    <t>oral</t>
  </si>
  <si>
    <t>inhalation</t>
  </si>
  <si>
    <t>C</t>
  </si>
  <si>
    <t>RCR (inhalation mg/kg/day)</t>
  </si>
  <si>
    <t>high</t>
  </si>
  <si>
    <t>RCR dermal local (based on mg/cm2)</t>
  </si>
  <si>
    <t xml:space="preserve"> RCR systemic (dermal, based on mg/kg/d))</t>
  </si>
  <si>
    <t xml:space="preserve"> RCR  systemic (oral, based on mg/kg/d))</t>
  </si>
  <si>
    <t>RCR inhalation local (based on Activity TWA mg/m3)</t>
  </si>
  <si>
    <r>
      <t>PC1</t>
    </r>
    <r>
      <rPr>
        <sz val="10"/>
        <rFont val="Tahoma"/>
        <family val="2"/>
      </rPr>
      <t>:Adhesives, sealants</t>
    </r>
  </si>
  <si>
    <r>
      <t>PC2_n</t>
    </r>
    <r>
      <rPr>
        <sz val="10"/>
        <rFont val="Tahoma"/>
        <family val="2"/>
      </rPr>
      <t>: Adsorbents</t>
    </r>
  </si>
  <si>
    <r>
      <t>PC3</t>
    </r>
    <r>
      <rPr>
        <sz val="10"/>
        <rFont val="Tahoma"/>
        <family val="2"/>
      </rPr>
      <t>:Air care products</t>
    </r>
  </si>
  <si>
    <r>
      <t>PC7_n</t>
    </r>
    <r>
      <rPr>
        <sz val="10"/>
        <rFont val="Tahoma"/>
        <family val="2"/>
      </rPr>
      <t>: Base metals and alloys</t>
    </r>
  </si>
  <si>
    <r>
      <t>PC11_n</t>
    </r>
    <r>
      <rPr>
        <sz val="10"/>
        <rFont val="Arial"/>
        <family val="2"/>
      </rPr>
      <t>: Explosives</t>
    </r>
  </si>
  <si>
    <r>
      <t>PC12</t>
    </r>
    <r>
      <rPr>
        <sz val="10"/>
        <rFont val="Tahoma"/>
        <family val="2"/>
      </rPr>
      <t>:Fertilizers</t>
    </r>
  </si>
  <si>
    <r>
      <t>PC13</t>
    </r>
    <r>
      <rPr>
        <sz val="10"/>
        <rFont val="Tahoma"/>
        <family val="2"/>
      </rPr>
      <t>:Fuels</t>
    </r>
  </si>
  <si>
    <r>
      <t>PC14_n</t>
    </r>
    <r>
      <rPr>
        <sz val="10"/>
        <rFont val="Tahoma"/>
        <family val="2"/>
      </rPr>
      <t>: Metal surface treatment products</t>
    </r>
  </si>
  <si>
    <r>
      <t>PC15_n</t>
    </r>
    <r>
      <rPr>
        <sz val="10"/>
        <rFont val="Tahoma"/>
        <family val="2"/>
      </rPr>
      <t>: Non-metal surface treatment products</t>
    </r>
  </si>
  <si>
    <r>
      <t>PC16_n</t>
    </r>
    <r>
      <rPr>
        <sz val="10"/>
        <rFont val="Tahoma"/>
        <family val="2"/>
      </rPr>
      <t>: Heat transfer fluids</t>
    </r>
  </si>
  <si>
    <r>
      <t>PC17_n</t>
    </r>
    <r>
      <rPr>
        <sz val="10"/>
        <rFont val="Tahoma"/>
        <family val="2"/>
      </rPr>
      <t>: Hydraulic fluids</t>
    </r>
  </si>
  <si>
    <r>
      <t>PC18_n</t>
    </r>
    <r>
      <rPr>
        <sz val="10"/>
        <rFont val="Tahoma"/>
        <family val="2"/>
      </rPr>
      <t>: Ink and toners</t>
    </r>
  </si>
  <si>
    <r>
      <t>PC19_n</t>
    </r>
    <r>
      <rPr>
        <sz val="10"/>
        <rFont val="Tahoma"/>
        <family val="2"/>
      </rPr>
      <t>: Intermediate</t>
    </r>
  </si>
  <si>
    <r>
      <t>PC20_n:</t>
    </r>
    <r>
      <rPr>
        <sz val="10"/>
        <rFont val="Tahoma"/>
        <family val="2"/>
      </rPr>
      <t xml:space="preserve"> Products such as PH-regulators, flocculants, precipitants, neutralization agents, other unspecific</t>
    </r>
  </si>
  <si>
    <r>
      <t>PC21_n</t>
    </r>
    <r>
      <rPr>
        <sz val="10"/>
        <rFont val="Tahoma"/>
        <family val="2"/>
      </rPr>
      <t>: Laboratory chemicals</t>
    </r>
  </si>
  <si>
    <r>
      <t>PC23_n</t>
    </r>
    <r>
      <rPr>
        <sz val="10"/>
        <rFont val="Tahoma"/>
        <family val="2"/>
      </rPr>
      <t>: Leather tanning, dye, finishing, impregnation and care products</t>
    </r>
  </si>
  <si>
    <r>
      <t>PC9c</t>
    </r>
    <r>
      <rPr>
        <sz val="10"/>
        <rFont val="Tahoma"/>
        <family val="2"/>
      </rPr>
      <t xml:space="preserve">:Finger paints </t>
    </r>
  </si>
  <si>
    <r>
      <t>room volume (m</t>
    </r>
    <r>
      <rPr>
        <vertAlign val="superscript"/>
        <sz val="10"/>
        <color indexed="63"/>
        <rFont val="Arial"/>
        <family val="2"/>
      </rPr>
      <t>3</t>
    </r>
    <r>
      <rPr>
        <sz val="10"/>
        <color indexed="63"/>
        <rFont val="Arial"/>
        <family val="2"/>
      </rPr>
      <t>)</t>
    </r>
  </si>
  <si>
    <t>exposure time (hr)</t>
  </si>
  <si>
    <r>
      <t>Predicted Inhalation Exposure (mg/m</t>
    </r>
    <r>
      <rPr>
        <vertAlign val="superscript"/>
        <sz val="10"/>
        <rFont val="Arial"/>
        <family val="2"/>
      </rPr>
      <t>3</t>
    </r>
    <r>
      <rPr>
        <sz val="10"/>
        <rFont val="Arial"/>
        <family val="0"/>
      </rPr>
      <t>)</t>
    </r>
  </si>
  <si>
    <t>Molecular Weight (g/mole)</t>
  </si>
  <si>
    <t>Saturated Vapour Concentration (mg/m3)</t>
  </si>
  <si>
    <t>Air Exchange Rate (1/hr)</t>
  </si>
  <si>
    <t>indoor, typical</t>
  </si>
  <si>
    <t>indoor, ventilation</t>
  </si>
  <si>
    <t>garage</t>
  </si>
  <si>
    <t>outdoor</t>
  </si>
  <si>
    <t>Room Volume (m3)</t>
  </si>
  <si>
    <t xml:space="preserve"> Risk Management Measures (RMMs)</t>
  </si>
  <si>
    <t>Substance volatility (Pa):</t>
  </si>
  <si>
    <t>Physical property</t>
  </si>
  <si>
    <t>Thickness Layer (cm)</t>
  </si>
  <si>
    <t>Density (g/cm3)</t>
  </si>
  <si>
    <t>Body Weight (kg)</t>
  </si>
  <si>
    <t>Inhalation Rate (m3/hr)</t>
  </si>
  <si>
    <t>fraction released to air</t>
  </si>
  <si>
    <t>dermal local (mg/cm2)</t>
  </si>
  <si>
    <t>inhalation local (mg/m3)</t>
  </si>
  <si>
    <t>Substance Properties:</t>
  </si>
  <si>
    <t>References Values (DNELs):</t>
  </si>
  <si>
    <t>Common Parameter Defaults:</t>
  </si>
  <si>
    <t>TRA default</t>
  </si>
  <si>
    <t>EFC1</t>
  </si>
  <si>
    <t>EFC2</t>
  </si>
  <si>
    <t>RCR- VL (based on the new modifiers)</t>
  </si>
  <si>
    <t>RCR=L (based on the new modifiers)</t>
  </si>
  <si>
    <t>RCR-M (based on the new modifiers)</t>
  </si>
  <si>
    <t>RCR -VL (based on TRA+ defaults)</t>
  </si>
  <si>
    <t>RCR - L based on TRA+ defaults)</t>
  </si>
  <si>
    <t>RCR - M (based on TRA+ defaults)</t>
  </si>
  <si>
    <t>RCR - H (based on TRA+ defaults)</t>
  </si>
  <si>
    <t>EFC3</t>
  </si>
  <si>
    <t>EFC4</t>
  </si>
  <si>
    <t>x</t>
  </si>
  <si>
    <t>Avoid using without gloves.</t>
  </si>
  <si>
    <t>Avoid using indoors.</t>
  </si>
  <si>
    <t xml:space="preserve">Avoid using at a product concentration greater than x%.  </t>
  </si>
  <si>
    <t xml:space="preserve">For each use event, avoid using a product amount greater than x g .  </t>
  </si>
  <si>
    <t>Avoid skin contact area greater than x cm2 .</t>
  </si>
  <si>
    <t>Avoid using when windows closed.</t>
  </si>
  <si>
    <t>Avoid using without an operating fan and open windows.</t>
  </si>
  <si>
    <t>Avoid using in rooms smaller than a garage - room volume of at least x m3.</t>
  </si>
  <si>
    <t>For each use event, avoid swallowing amounts more than x g.</t>
  </si>
  <si>
    <t>For each use, avoid using for more than x hours.</t>
  </si>
  <si>
    <t>Total RCR</t>
  </si>
  <si>
    <t>t</t>
  </si>
  <si>
    <t>PC5_n</t>
  </si>
  <si>
    <t>PC6_n</t>
  </si>
  <si>
    <t>PC10_n</t>
  </si>
  <si>
    <t>PC22_n</t>
  </si>
  <si>
    <t>RCR - H (based on the new modifiers)</t>
  </si>
  <si>
    <t>TRA+ modifiers (in Table 2b section)</t>
  </si>
  <si>
    <t>Operational condition standard phrases</t>
  </si>
  <si>
    <t xml:space="preserve">Concatenate TRA+ modifier values with relevant OC standard phrases </t>
  </si>
  <si>
    <t>Output as OCs for the scenario</t>
  </si>
  <si>
    <t>EGRET tool</t>
  </si>
  <si>
    <t>Dermal band#: band(D)</t>
  </si>
  <si>
    <t>Oral band#: band(O)</t>
  </si>
  <si>
    <t>Inhalation band#: band(I)</t>
  </si>
  <si>
    <t>RMM Standard Phrase Library</t>
  </si>
  <si>
    <t>min(band(D),band(O),band(I))</t>
  </si>
  <si>
    <t>min(band(D), band(O))</t>
  </si>
  <si>
    <t>min(band(D), band(I))</t>
  </si>
  <si>
    <t>band(I)</t>
  </si>
  <si>
    <t>band(D)</t>
  </si>
  <si>
    <t>min(band(O),band(I))</t>
  </si>
  <si>
    <t>band(O)</t>
  </si>
  <si>
    <t>Output as RMMs for the scenario</t>
  </si>
  <si>
    <r>
      <t>User DNEL</t>
    </r>
    <r>
      <rPr>
        <b/>
        <sz val="11"/>
        <color indexed="8"/>
        <rFont val="Calibri"/>
        <family val="2"/>
      </rPr>
      <t xml:space="preserve"> inputs</t>
    </r>
  </si>
  <si>
    <r>
      <t>RMM</t>
    </r>
    <r>
      <rPr>
        <sz val="11"/>
        <color indexed="8"/>
        <rFont val="Calibri"/>
        <family val="2"/>
      </rPr>
      <t xml:space="preserve"> is needed</t>
    </r>
  </si>
  <si>
    <t>Table 2a: Characterising the Risk - based on defaults (ECETOC TRA ver2 Consumers)</t>
  </si>
  <si>
    <t>For PC3 air care products (continuous action), there is a misplacement of a parenthesis in the dermal estimate formula (column Q), which resulted in a dermal exposure estimate from the ESIG tool 1000 folder less than the estimate from TRA. However, this misplacement will only impact one scenario: PC3 air care products (continuous action). There is no impact on the dermal estimate for all other scenarios in the ESIG tool. Furthermore, for this scenario, its inhalation exposure instead of dermal exposure is the risk driver, i.e. dermal exposure is not a trigger for its RMM.</t>
  </si>
  <si>
    <t>For PC13 garden equipment fuel use scenario, the formula in cell Q36 in 4 VP worksheets have been updated since there is no dermal exposure route for this scenario. The previous formula resulted  in a more conservative dermal and total exposure estimate (dermal prediction &gt;0 instead of =0)</t>
  </si>
  <si>
    <t>Added a new column (BH) as an indicator for basis of the inhalation event concentration (Saturated Vapor Concentration-SVC). If the inhalation event concentration for a scenario has been upper bounded by the SVC, the column BH will indicate that with "SVC"</t>
  </si>
  <si>
    <t>Indicator for Basis of the Inhalation Event Concentration (SVC if Saturated Vapor Concentration is used)</t>
  </si>
  <si>
    <t>Zaleski RT, Qian H, Zelenka MP, George-Ares A, Money C. European solvent industry group generic exposure scenario risk and exposure tool. Journal of Exposure Science and Environmental Epidemiology. advance online publication 30 January 2013; doi: 10.1038/jes.2012.128</t>
  </si>
  <si>
    <t>Publication:</t>
  </si>
  <si>
    <t>It is to be noted that for products used infrequently, use frequency should not be used to average out exposure over a longer time period.  In the first instance, exposure should be calculated for the actual duration of an event (event exposure) and then expressed as that concentration per day.                                                If the derived risk characterization ratio (RCR) is lower than 1, the conclusion of the assessment is that there is no relevant risk even from the acute exposure.  If the derived RCR is above 1, the assessment may be refined by using available data on event exposure, frequency, duration of exposure and other information to refine the exposure estimate.  Only in situation where a substance is classified for its acute systemic toxicity, the derivation of an acute DNEL and the assessment of peak exposure would be required.</t>
  </si>
  <si>
    <t>For Narrative worksheet, the formula in cell C16 needs to be updated to cover all the PC scenarios. It will impact the frequency and duration of use/exposure in four narratives</t>
  </si>
  <si>
    <t>The formula in PEC and RCRs based on new modifiers in 4 DNEL bands in 4 VP worksheets have been updated (columns DC-DE, DJ-DL in dnel band1; columns EE-EG, EL-EN in dnel band2; columns FG-FI, FN-FP in dnelband3; and columns GI-GK, GP-GR in dnel band 4). The previous formula results in DNEL Band PECs and RCRs showing as 0 when the concentration modifier is blank (but these were only in the DNEL bands which were not used in the tool results as no RMMs were needed).  This update will have no impact on the results since the scenarios with blank as their concentration modifiers in DNEL bands did not need additional RMMs populated.</t>
  </si>
  <si>
    <t>Updated all the formula, so if there is a scenario without a relevant exposure route or one of the DNEL entry is blank, their exposure prediction or RCR which was shown as invalid values like #value! or Div/0!, will be shown as "n/a" instead.</t>
  </si>
  <si>
    <t>PC9b plasters and floor equalizers -7.5 L (13.8 kg) ready to roll plaster to cover 31 m2 surface area (est. walls of 20 m3 room)</t>
  </si>
  <si>
    <t>to be consistent with ECHA and TRAv3.1</t>
  </si>
  <si>
    <t>Target RCR</t>
  </si>
  <si>
    <t>Use frequency band</t>
  </si>
  <si>
    <t>Frequent</t>
  </si>
  <si>
    <t>Occasional</t>
  </si>
  <si>
    <t>Infrequent</t>
  </si>
  <si>
    <t>Very infrequent</t>
  </si>
  <si>
    <t>ECETOC TR NO.97</t>
  </si>
  <si>
    <t>ECETOC TR NO.107</t>
  </si>
  <si>
    <t>ECETOC TR NO.114</t>
  </si>
  <si>
    <t>ECETOC TR NO.124</t>
  </si>
  <si>
    <r>
      <t>Predicted Inhalation Exposure - upper bounded with SVC when available (mg/m</t>
    </r>
    <r>
      <rPr>
        <vertAlign val="superscript"/>
        <sz val="10"/>
        <rFont val="Arial"/>
        <family val="2"/>
      </rPr>
      <t>3</t>
    </r>
    <r>
      <rPr>
        <sz val="10"/>
        <rFont val="Arial"/>
        <family val="0"/>
      </rPr>
      <t>)</t>
    </r>
  </si>
  <si>
    <t>RCR (inhalation upper bounded with SVC when available mg/m3)</t>
  </si>
  <si>
    <t>Control bands</t>
  </si>
  <si>
    <t>Control BAND1</t>
  </si>
  <si>
    <t>Control BAND2</t>
  </si>
  <si>
    <t>Control BAND3</t>
  </si>
  <si>
    <t>Control BAND4</t>
  </si>
  <si>
    <t>Control band table</t>
  </si>
  <si>
    <t>Determine the control band</t>
  </si>
  <si>
    <t>Determine the lowest control band</t>
  </si>
  <si>
    <t>Modifiers in the lowest control band</t>
  </si>
  <si>
    <t>Concatenate RMM with modifiers in the lowest control band</t>
  </si>
  <si>
    <t>Lowest control band</t>
  </si>
  <si>
    <t>Column BV: Summary of operating conditions</t>
  </si>
  <si>
    <t>Column BW: Summary of RMMs needed</t>
  </si>
  <si>
    <t xml:space="preserve">Column BX - Exposure estimates used as the basis for final substance-specific RCRs.  It includes one of 4 phrases:  Based upon daily use; Based upon infrequent use (&lt;365 days/year); Based upon daily use + RMM; Based upon infrequent use + RMM.   The column automatically populates and carries over the associated RCRs in the following order:
If the TRA+  day of use values in result in RCRs &lt;1 without RMMs, they are used.  
If RCRs were &gt;1 and products are used daily, then daily use + RMM autopopulate
If products are not used daily, then the infrequent use values are used  if they have RCR &lt;1;  if RCR was &gt;1 then infrequent use + RMMs are used </t>
  </si>
  <si>
    <t>Columns BY-CB:  final substance-specific RCRs including RMMs</t>
  </si>
  <si>
    <t>Columns CC-CE:  final substance-specific PECs including RMMs</t>
  </si>
  <si>
    <t>To promote consistency, when needed, a set of RMMs has been determined that will result in safe use for a range of DNELs (0.1 - &gt;20 mg/kg/day for oral and dermal systemic DNELs 0.5 - &gt; 100 mg/m3 for systemic inhalation DNELs).  This range of DNELs has been divided into a set of 4 bands (i.e. control bands), each with a set of  RMMs that result in an RCR &lt; target RCR specified.   The spreadsheet selects the appropriate band based upon the lowest DNEL for exposure pathways relevant to the scenario.</t>
  </si>
  <si>
    <t xml:space="preserve"> p.7 of February 2012 version 2.1 of Chapter R-15: Consumer Exposure Estimation:</t>
  </si>
  <si>
    <r>
      <t xml:space="preserve">Step 1. </t>
    </r>
    <r>
      <rPr>
        <sz val="10"/>
        <rFont val="Arial"/>
        <family val="0"/>
      </rPr>
      <t>Select CSA workbook</t>
    </r>
  </si>
  <si>
    <t>Sheet automatically calculates Predicted Exposures and RCRs for the TRA and TRA+ conditions;  where TRA+ conditions result in RCRs &gt; target RCR, sheet automatically defines RMMs needed to meet RCR&lt;target RCR, except for fuels.  The substance specific PECs and  RCRs are based upon operational conditions of the TRA+ and additional RMMs if needed. Information on operating conditions and RMMs, if needed, is automatically populated into the narrative.</t>
  </si>
  <si>
    <t xml:space="preserve">The following 9 worksheets are included:  user guidance (general guidance);  picklist - list of PCs, etc.; standard phrases - list of phrases used for operational conditions and risk management measures; then a sheet for chemical safety assessment - place where DNEL and substance specific information is entered, contains OCs, RMMs, PECs, and RCRs; then a narrative sheet; a sheet of reference citations; and sheets describing the autopopulation functions for OCs and RMMs. </t>
  </si>
  <si>
    <t>Columns BL - BU:  substance-specific RCRs calculated for TRA+ conditions (no RMMs)</t>
  </si>
  <si>
    <t>Columns CG-GS:  used in development of the needed RMM set for each of the 4 control bands; can be viewed by clicking on the "+" sign on the top</t>
  </si>
  <si>
    <r>
      <t>Step 2.</t>
    </r>
    <r>
      <rPr>
        <sz val="10"/>
        <rFont val="Arial"/>
        <family val="0"/>
      </rPr>
      <t xml:space="preserve"> Enter substance name in cell S3,  vapor pressure in cell Y3, general population DNELs in cells S5 through AC5;  (enter molecular weight in cell U3 if want to utilize substance-specific saturated vapor concentration as an upper bound. </t>
    </r>
    <r>
      <rPr>
        <b/>
        <sz val="10"/>
        <color indexed="12"/>
        <rFont val="Arial"/>
        <family val="2"/>
      </rPr>
      <t>Note, saturated vapor concentration has been applied within the tool as an upper bound for all inhalation exposures.</t>
    </r>
    <r>
      <rPr>
        <sz val="10"/>
        <rFont val="Arial"/>
        <family val="0"/>
      </rPr>
      <t xml:space="preserve">).   Delete values for unnecessary DNELs with DELETE key.  </t>
    </r>
  </si>
  <si>
    <t>Columns BA-BK:  PECs based upon TRA+.   Exposures are given as day of use and chronic (considers how many days a year use occurs) for dermal and oral.  For inhalation, exposures are calculated as the concentration during the exposure event, the concentration averaged for the day of exposure (to be consistent with systemic DNEL basis) and also the chronic concentration averaged considering how many days a year use occurs.   (based upon p.7 of February 2012 version 2.1 of Chapter R-15: Consumer Exposure Estimation)</t>
  </si>
  <si>
    <t>Air Exchange Rate (1/hour)</t>
  </si>
  <si>
    <r>
      <t>Room Volume (m</t>
    </r>
    <r>
      <rPr>
        <b/>
        <vertAlign val="superscript"/>
        <sz val="10"/>
        <rFont val="Arial"/>
        <family val="2"/>
      </rPr>
      <t>3</t>
    </r>
    <r>
      <rPr>
        <b/>
        <sz val="10"/>
        <rFont val="Arial"/>
        <family val="2"/>
      </rPr>
      <t>)</t>
    </r>
  </si>
  <si>
    <t>Multiplier</t>
  </si>
  <si>
    <t xml:space="preserve">TRA  default, daily </t>
  </si>
  <si>
    <t xml:space="preserve">PC12 TRA  default, daily </t>
  </si>
  <si>
    <t xml:space="preserve"> RCR  (all routes )</t>
  </si>
  <si>
    <t>RCR &lt; target RCR (0.9, 0.5, or 0.2)</t>
  </si>
  <si>
    <t>RCR &gt; target RCR (0.9, 0.5, or 0.2)</t>
  </si>
  <si>
    <t>DNEL band has been renamed as control band.</t>
  </si>
  <si>
    <t>To be consistent with ECHA and ECETOC TRA3.1, the air exchange rate for outdoor scenarios has been updated from 0.6 1/hr to to 2.5 1/hr</t>
  </si>
  <si>
    <t>Users now can select one of the three target RCRs (0.9, 0.5, 0.2) in cell BZ4 to reach different degrees of safety through automatic control banding option.</t>
  </si>
  <si>
    <t>Two additional parameters in table 2b: skin contact area and amount swallowed, have been unlocked.</t>
  </si>
  <si>
    <t xml:space="preserve">Use frequency values in column AD have been updated using the mulitpliers based on the use frequency bands in ECETOC TRAv3.1. </t>
  </si>
  <si>
    <t xml:space="preserve">The tool has been simplified by only using one "CSA" worksheet for exposure assessment and one "Narrative" worksheet to generate narrative. </t>
  </si>
  <si>
    <t xml:space="preserve">ECETOC TRA TIER1+ - exposure modifiers </t>
  </si>
  <si>
    <t>Frequency multiplier based on TRA frequency band: if &lt; 1, only used for chronic assessment</t>
  </si>
  <si>
    <t xml:space="preserve">Disclaimer
The European Solvents Industry Group (ESIG) and its User’s trade associations grouped in ESVOC have published the European Solvents Industry Group Generic exposure scenario Risk and Exposure Tool (EGRET). 
This information contained within the tool is to the best of the ESIG/ESVOC’s knowledge and belief accurate and reliable as at the date indicated. However, no representation, warranty or guarantee is made as to its accuracy, reliability or completeness. It is the users’ responsibility to satisfy themselves as to the suitability and completeness of such information for their own particular use(s). This is intended to be a screening tool and is not a substitute for and should not be relied upon in place of appropriate technical advice, more refined knowledge of consumer exposure information, or common sense.
Chemical companies are individually responsible for their respective REACH registrations.
</t>
  </si>
  <si>
    <t xml:space="preserve">Disclaimer:
The European Solvents Industry Group (ESIG) and its User’s trade associations grouped in ESVOC have published the European Solvents Industry Group Generic exposure scenario Risk and Exposure Tool (EGRET). 
This information contained within the tool is to the best of the ESIG/ESVOC’s knowledge and belief accurate and reliable as at the date indicated. However, no representation, warranty or guarantee is made as to its accuracy, reliability or completeness. It is the users’ responsibility to satisfy themselves as to the suitability and completeness of such information for their own particular use(s). This is intended to be a screening tool and is not a substitute for and should not be relied upon in place of appropriate technical advice, more refined knowledge of consumer exposure information, or common sense.
Chemical companies are individually responsible for their respective REACH registrations.
</t>
  </si>
  <si>
    <t>PC12, PC27</t>
  </si>
  <si>
    <t xml:space="preserve">Use in Agrochemicals  </t>
  </si>
  <si>
    <t xml:space="preserve">Covers the consumer use in agrochemicals in liquid and solid forms.  </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</si>
</sst>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quot;?&quot;&quot;?&quot;_ ;_ @_ "/>
    <numFmt numFmtId="185" formatCode="_ * #,##0.00_ ;_ * \-#,##0.00_ ;_ * &quot;-&quot;&quot;?&quot;&quot;?&quot;_ ;_ @_ "/>
    <numFmt numFmtId="186" formatCode="_-&quot;?&quot;* #,##0.00_-;\-&quot;?&quot;* #,##0.00_-;_-&quot;?&quot;* &quot;-&quot;&quot;?&quot;&quot;?&quot;_-;_-@_-"/>
    <numFmt numFmtId="187" formatCode="_-* #,##0.00_-;\-* #,##0.00_-;_-* &quot;-&quot;&quot;?&quot;&quot;?&quot;_-;_-@_-"/>
    <numFmt numFmtId="188" formatCode="&quot;fl&quot;\ #,##0_-;&quot;fl&quot;\ #,##0\-"/>
    <numFmt numFmtId="189" formatCode="&quot;fl&quot;\ #,##0_-;[Red]&quot;fl&quot;\ #,##0\-"/>
    <numFmt numFmtId="190" formatCode="&quot;fl&quot;\ #,##0.00_-;&quot;fl&quot;\ #,##0.00\-"/>
    <numFmt numFmtId="191" formatCode="&quot;fl&quot;\ #,##0.00_-;[Red]&quot;fl&quot;\ #,##0.00\-"/>
    <numFmt numFmtId="192" formatCode="_-&quot;fl&quot;\ * #,##0_-;_-&quot;fl&quot;\ * #,##0\-;_-&quot;fl&quot;\ * &quot;-&quot;_-;_-@_-"/>
    <numFmt numFmtId="193" formatCode="_-* #,##0_-;_-* #,##0\-;_-* &quot;-&quot;_-;_-@_-"/>
    <numFmt numFmtId="194" formatCode="_-&quot;fl&quot;\ * #,##0.00_-;_-&quot;fl&quot;\ * #,##0.00\-;_-&quot;fl&quot;\ * &quot;-&quot;&quot;?&quot;&quot;?&quot;_-;_-@_-"/>
    <numFmt numFmtId="195" formatCode="_-* #,##0.00_-;_-* #,##0.00\-;_-* &quot;-&quot;&quot;?&quot;&quot;?&quot;_-;_-@_-"/>
    <numFmt numFmtId="196" formatCode="_-&quot;£&quot;* #,##0.00_-;\-&quot;£&quot;* #,##0.00_-;_-&quot;£&quot;* &quot;-&quot;&quot;?&quot;&quot;?&quot;_-;_-@_-"/>
    <numFmt numFmtId="197" formatCode="&quot;€&quot;\ #,##0_-;&quot;€&quot;\ #,##0\-"/>
    <numFmt numFmtId="198" formatCode="&quot;€&quot;\ #,##0_-;[Red]&quot;€&quot;\ #,##0\-"/>
    <numFmt numFmtId="199" formatCode="&quot;€&quot;\ #,##0.00_-;&quot;€&quot;\ #,##0.00\-"/>
    <numFmt numFmtId="200" formatCode="&quot;€&quot;\ #,##0.00_-;[Red]&quot;€&quot;\ #,##0.00\-"/>
    <numFmt numFmtId="201" formatCode="_-&quot;€&quot;\ * #,##0_-;_-&quot;€&quot;\ * #,##0\-;_-&quot;€&quot;\ * &quot;-&quot;_-;_-@_-"/>
    <numFmt numFmtId="202" formatCode="_-&quot;€&quot;\ * #,##0.00_-;_-&quot;€&quot;\ * #,##0.00\-;_-&quot;€&quot;\ * &quot;-&quot;&quot;?&quot;&quot;?&quot;_-;_-@_-"/>
    <numFmt numFmtId="203" formatCode="0.0"/>
    <numFmt numFmtId="204" formatCode="0.00000"/>
    <numFmt numFmtId="205" formatCode="0.000"/>
    <numFmt numFmtId="206" formatCode="&quot;Ja&quot;;&quot;Ja&quot;;&quot;Nee&quot;"/>
    <numFmt numFmtId="207" formatCode="&quot;Waar&quot;;&quot;Waar&quot;;&quot;Niet waar&quot;"/>
    <numFmt numFmtId="208" formatCode="&quot;Aan&quot;;&quot;Aan&quot;;&quot;Uit&quot;"/>
    <numFmt numFmtId="209" formatCode="[$€-2]\ #.##000_);[Red]\([$€-2]\ #.##000\)"/>
    <numFmt numFmtId="210" formatCode="&quot;Yes&quot;;&quot;Yes&quot;;&quot;No&quot;"/>
    <numFmt numFmtId="211" formatCode="&quot;True&quot;;&quot;True&quot;;&quot;False&quot;"/>
    <numFmt numFmtId="212" formatCode="&quot;On&quot;;&quot;On&quot;;&quot;Off&quot;"/>
    <numFmt numFmtId="213" formatCode="0.0000"/>
    <numFmt numFmtId="214" formatCode="0.000000"/>
    <numFmt numFmtId="215" formatCode="0.0E+00"/>
    <numFmt numFmtId="216" formatCode="0.E+00"/>
    <numFmt numFmtId="217" formatCode="[$€-2]\ #,##0.00_);[Red]\([$€-2]\ #,##0.00\)"/>
  </numFmts>
  <fonts count="78">
    <font>
      <sz val="10"/>
      <name val="Arial"/>
      <family val="0"/>
    </font>
    <font>
      <sz val="8"/>
      <name val="Arial"/>
      <family val="2"/>
    </font>
    <font>
      <u val="single"/>
      <sz val="10"/>
      <color indexed="12"/>
      <name val="Arial"/>
      <family val="2"/>
    </font>
    <font>
      <u val="single"/>
      <sz val="10"/>
      <color indexed="36"/>
      <name val="Arial"/>
      <family val="2"/>
    </font>
    <font>
      <b/>
      <sz val="11"/>
      <color indexed="8"/>
      <name val="Calibri"/>
      <family val="2"/>
    </font>
    <font>
      <sz val="8"/>
      <color indexed="8"/>
      <name val="Calibri"/>
      <family val="2"/>
    </font>
    <font>
      <b/>
      <sz val="10"/>
      <name val="Arial"/>
      <family val="2"/>
    </font>
    <font>
      <sz val="10"/>
      <color indexed="8"/>
      <name val="Calibri"/>
      <family val="2"/>
    </font>
    <font>
      <b/>
      <sz val="12"/>
      <name val="Arial"/>
      <family val="2"/>
    </font>
    <font>
      <sz val="11"/>
      <color indexed="8"/>
      <name val="Calibri"/>
      <family val="2"/>
    </font>
    <font>
      <sz val="11"/>
      <color indexed="17"/>
      <name val="Calibri"/>
      <family val="2"/>
    </font>
    <font>
      <sz val="10"/>
      <name val="Tahoma"/>
      <family val="2"/>
    </font>
    <font>
      <sz val="10"/>
      <name val="Times New Roman"/>
      <family val="1"/>
    </font>
    <font>
      <b/>
      <sz val="14"/>
      <name val="Arial"/>
      <family val="2"/>
    </font>
    <font>
      <sz val="10"/>
      <color indexed="10"/>
      <name val="Arial"/>
      <family val="2"/>
    </font>
    <font>
      <b/>
      <sz val="10"/>
      <color indexed="10"/>
      <name val="Arial"/>
      <family val="2"/>
    </font>
    <font>
      <b/>
      <sz val="14"/>
      <color indexed="10"/>
      <name val="Arial"/>
      <family val="2"/>
    </font>
    <font>
      <sz val="14"/>
      <color indexed="8"/>
      <name val="Calibri"/>
      <family val="2"/>
    </font>
    <font>
      <sz val="9"/>
      <name val="Tahoma"/>
      <family val="2"/>
    </font>
    <font>
      <sz val="10"/>
      <color indexed="63"/>
      <name val="Arial"/>
      <family val="2"/>
    </font>
    <font>
      <sz val="10"/>
      <color indexed="12"/>
      <name val="Arial"/>
      <family val="2"/>
    </font>
    <font>
      <vertAlign val="superscript"/>
      <sz val="10"/>
      <name val="Arial"/>
      <family val="2"/>
    </font>
    <font>
      <sz val="10"/>
      <color indexed="10"/>
      <name val="Calibri"/>
      <family val="2"/>
    </font>
    <font>
      <b/>
      <sz val="10"/>
      <name val="Tahoma"/>
      <family val="2"/>
    </font>
    <font>
      <b/>
      <sz val="10"/>
      <color indexed="51"/>
      <name val="Arial"/>
      <family val="2"/>
    </font>
    <font>
      <vertAlign val="superscript"/>
      <sz val="10"/>
      <color indexed="63"/>
      <name val="Arial"/>
      <family val="2"/>
    </font>
    <font>
      <b/>
      <sz val="10"/>
      <color indexed="14"/>
      <name val="Tahoma"/>
      <family val="2"/>
    </font>
    <font>
      <sz val="11"/>
      <name val="Arial"/>
      <family val="2"/>
    </font>
    <font>
      <sz val="10"/>
      <name val="Calibri"/>
      <family val="2"/>
    </font>
    <font>
      <sz val="12"/>
      <name val="Arial"/>
      <family val="2"/>
    </font>
    <font>
      <sz val="8"/>
      <color indexed="10"/>
      <name val="Arial"/>
      <family val="2"/>
    </font>
    <font>
      <i/>
      <sz val="10"/>
      <color indexed="12"/>
      <name val="Arial"/>
      <family val="2"/>
    </font>
    <font>
      <b/>
      <i/>
      <sz val="10"/>
      <name val="Arial"/>
      <family val="2"/>
    </font>
    <font>
      <b/>
      <i/>
      <sz val="10"/>
      <color indexed="12"/>
      <name val="Arial"/>
      <family val="2"/>
    </font>
    <font>
      <b/>
      <sz val="10"/>
      <color indexed="12"/>
      <name val="Arial"/>
      <family val="2"/>
    </font>
    <font>
      <b/>
      <i/>
      <sz val="10"/>
      <color indexed="10"/>
      <name val="Helv"/>
      <family val="0"/>
    </font>
    <font>
      <sz val="11"/>
      <color indexed="10"/>
      <name val="Calibri"/>
      <family val="2"/>
    </font>
    <font>
      <b/>
      <sz val="11"/>
      <color indexed="14"/>
      <name val="Calibri"/>
      <family val="2"/>
    </font>
    <font>
      <b/>
      <sz val="16"/>
      <name val="Arial"/>
      <family val="2"/>
    </font>
    <font>
      <b/>
      <sz val="10"/>
      <color indexed="10"/>
      <name val="Calibri"/>
      <family val="2"/>
    </font>
    <font>
      <b/>
      <sz val="10"/>
      <name val="Calibri"/>
      <family val="2"/>
    </font>
    <font>
      <i/>
      <sz val="12"/>
      <name val="Arial"/>
      <family val="2"/>
    </font>
    <font>
      <b/>
      <sz val="11"/>
      <color indexed="12"/>
      <name val="Calibri"/>
      <family val="2"/>
    </font>
    <font>
      <i/>
      <sz val="8"/>
      <name val="Arial"/>
      <family val="2"/>
    </font>
    <font>
      <sz val="11"/>
      <name val="Calibri"/>
      <family val="2"/>
    </font>
    <font>
      <b/>
      <sz val="9"/>
      <name val="Tahoma"/>
      <family val="2"/>
    </font>
    <font>
      <b/>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7"/>
        <bgColor indexed="64"/>
      </patternFill>
    </fill>
    <fill>
      <patternFill patternType="solid">
        <fgColor indexed="65"/>
        <bgColor indexed="64"/>
      </patternFill>
    </fill>
    <fill>
      <patternFill patternType="solid">
        <fgColor indexed="22"/>
        <bgColor indexed="64"/>
      </patternFill>
    </fill>
    <fill>
      <patternFill patternType="gray125">
        <bgColor indexed="9"/>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31"/>
        <bgColor indexed="64"/>
      </patternFill>
    </fill>
    <fill>
      <patternFill patternType="solid">
        <fgColor indexed="50"/>
        <bgColor indexed="64"/>
      </patternFill>
    </fill>
    <fill>
      <patternFill patternType="solid">
        <fgColor indexed="13"/>
        <bgColor indexed="64"/>
      </patternFill>
    </fill>
    <fill>
      <patternFill patternType="solid">
        <fgColor indexed="46"/>
        <bgColor indexed="64"/>
      </patternFill>
    </fill>
    <fill>
      <patternFill patternType="solid">
        <fgColor indexed="55"/>
        <bgColor indexed="64"/>
      </patternFill>
    </fill>
    <fill>
      <patternFill patternType="solid">
        <fgColor rgb="FF00B0F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FFFF"/>
        <bgColor indexed="64"/>
      </patternFill>
    </fill>
    <fill>
      <patternFill patternType="solid">
        <fgColor rgb="FF00CCFF"/>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style="thin"/>
      <bottom/>
    </border>
    <border>
      <left/>
      <right style="thin"/>
      <top style="thin"/>
      <bottom/>
    </border>
    <border>
      <left style="thin"/>
      <right>
        <color indexed="63"/>
      </right>
      <top>
        <color indexed="63"/>
      </top>
      <bottom>
        <color indexed="63"/>
      </bottom>
    </border>
    <border>
      <left/>
      <right style="thin"/>
      <top/>
      <bottom>
        <color indexed="63"/>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top/>
      <bottom/>
    </border>
    <border>
      <left>
        <color indexed="63"/>
      </left>
      <right style="medium"/>
      <top>
        <color indexed="63"/>
      </top>
      <bottom>
        <color indexed="63"/>
      </bottom>
    </border>
    <border>
      <left style="medium"/>
      <right>
        <color indexed="63"/>
      </right>
      <top>
        <color indexed="63"/>
      </top>
      <bottom style="medium"/>
    </border>
    <border>
      <left/>
      <right/>
      <top/>
      <bottom style="medium"/>
    </border>
    <border>
      <left/>
      <right style="medium"/>
      <top/>
      <bottom style="medium"/>
    </border>
    <border>
      <left style="thin"/>
      <right style="thin"/>
      <top style="thin"/>
      <bottom/>
    </border>
    <border>
      <left style="thin"/>
      <right style="thin"/>
      <top/>
      <bottom/>
    </border>
    <border>
      <left style="thin"/>
      <right>
        <color indexed="63"/>
      </right>
      <top style="thin"/>
      <bottom style="thin"/>
    </border>
    <border>
      <left/>
      <right/>
      <top style="thin"/>
      <bottom style="thin"/>
    </border>
    <border>
      <left/>
      <right style="thin"/>
      <top style="thin"/>
      <bottom style="thin"/>
    </border>
    <border>
      <left style="thin"/>
      <right style="thin"/>
      <top/>
      <bottom style="thin"/>
    </border>
    <border>
      <left style="thin"/>
      <right style="medium"/>
      <top style="thin"/>
      <bottom style="medium"/>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style="thin"/>
      <top>
        <color indexed="63"/>
      </top>
      <bottom style="thin"/>
    </border>
    <border>
      <left/>
      <right style="medium"/>
      <top style="thin"/>
      <bottom style="thin"/>
    </border>
    <border>
      <left style="medium"/>
      <right style="thin"/>
      <top style="thin"/>
      <bottom>
        <color indexed="63"/>
      </bottom>
    </border>
    <border>
      <left style="medium"/>
      <right/>
      <top style="thin"/>
      <bottom/>
    </border>
    <border>
      <left style="thin"/>
      <right style="medium"/>
      <top style="thin"/>
      <bottom>
        <color indexed="63"/>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medium"/>
    </border>
    <border>
      <left>
        <color indexed="63"/>
      </left>
      <right style="medium"/>
      <top style="medium"/>
      <bottom style="thin"/>
    </border>
    <border>
      <left style="medium"/>
      <right style="thin"/>
      <top style="medium"/>
      <bottom style="thin"/>
    </border>
    <border>
      <left/>
      <right/>
      <top style="medium"/>
      <bottom style="thin"/>
    </border>
    <border>
      <left style="thin"/>
      <right style="medium"/>
      <top style="medium"/>
      <bottom style="thin"/>
    </border>
    <border>
      <left style="thin"/>
      <right style="medium"/>
      <top>
        <color indexed="63"/>
      </top>
      <bottom style="medium"/>
    </border>
    <border>
      <left style="thin"/>
      <right>
        <color indexed="63"/>
      </right>
      <top style="medium"/>
      <bottom style="thin"/>
    </border>
    <border>
      <left style="medium"/>
      <right style="thin"/>
      <top style="medium"/>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right style="thin"/>
      <top style="medium"/>
      <bottom>
        <color indexed="63"/>
      </bottom>
    </border>
    <border>
      <left style="thin"/>
      <right>
        <color indexed="63"/>
      </right>
      <top style="medium"/>
      <bottom>
        <color indexed="63"/>
      </bottom>
    </border>
    <border>
      <left style="thin"/>
      <right style="medium"/>
      <top>
        <color indexed="63"/>
      </top>
      <bottom>
        <color indexed="63"/>
      </bottom>
    </border>
    <border>
      <left style="medium"/>
      <right style="thin"/>
      <top>
        <color indexed="63"/>
      </top>
      <bottom style="medium"/>
    </border>
    <border>
      <left style="thin"/>
      <right style="thin"/>
      <top style="medium"/>
      <bottom style="thin"/>
    </border>
    <border>
      <left style="thin"/>
      <right style="medium"/>
      <top style="medium"/>
      <bottom style="medium"/>
    </border>
    <border>
      <left style="thin"/>
      <right>
        <color indexed="63"/>
      </right>
      <top style="thin"/>
      <bottom style="medium"/>
    </border>
    <border>
      <left style="medium"/>
      <right style="thin"/>
      <top style="thin"/>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color indexed="31"/>
      </left>
      <right>
        <color indexed="63"/>
      </right>
      <top style="thin">
        <color indexed="31"/>
      </top>
      <bottom style="thin">
        <color indexed="31"/>
      </bottom>
    </border>
    <border>
      <left>
        <color indexed="63"/>
      </left>
      <right style="thin">
        <color indexed="31"/>
      </right>
      <top style="thin">
        <color indexed="31"/>
      </top>
      <bottom style="thin">
        <color indexed="31"/>
      </bottom>
    </border>
    <border>
      <left style="thin">
        <color indexed="31"/>
      </left>
      <right style="thin">
        <color indexed="31"/>
      </right>
      <top>
        <color indexed="63"/>
      </top>
      <bottom>
        <color indexed="63"/>
      </bottom>
    </border>
    <border>
      <left style="medium"/>
      <right>
        <color indexed="63"/>
      </right>
      <top style="medium"/>
      <bottom style="thin"/>
    </border>
    <border>
      <left style="medium"/>
      <right style="thin"/>
      <top/>
      <bottom/>
    </border>
    <border>
      <left>
        <color indexed="63"/>
      </left>
      <right style="thin"/>
      <top style="medium"/>
      <botto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right style="medium"/>
      <top/>
      <bottom style="thin"/>
    </border>
    <border>
      <left>
        <color indexed="63"/>
      </left>
      <right style="thin"/>
      <top style="thin"/>
      <bottom style="medium"/>
    </border>
    <border>
      <left style="thin"/>
      <right style="medium"/>
      <top style="medium"/>
      <bottom>
        <color indexed="63"/>
      </bottom>
    </border>
    <border>
      <left/>
      <right style="medium"/>
      <top style="thin"/>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202" fontId="0" fillId="0" borderId="0" applyFont="0" applyFill="0" applyBorder="0" applyAlignment="0" applyProtection="0"/>
    <xf numFmtId="201" fontId="0" fillId="0" borderId="0" applyFont="0" applyFill="0" applyBorder="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10" fillId="29" borderId="0" applyNumberFormat="0" applyBorder="0" applyAlignment="0" applyProtection="0"/>
    <xf numFmtId="0" fontId="10"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9" fillId="0" borderId="0">
      <alignment/>
      <protection/>
    </xf>
    <xf numFmtId="0" fontId="60" fillId="0" borderId="0">
      <alignment/>
      <protection/>
    </xf>
    <xf numFmtId="0" fontId="9" fillId="0" borderId="0">
      <alignment/>
      <protection/>
    </xf>
    <xf numFmtId="0" fontId="12"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566">
    <xf numFmtId="0" fontId="0" fillId="0" borderId="0" xfId="0" applyAlignment="1">
      <alignment/>
    </xf>
    <xf numFmtId="0" fontId="0" fillId="0" borderId="0" xfId="0" applyBorder="1" applyAlignment="1">
      <alignment/>
    </xf>
    <xf numFmtId="0" fontId="0" fillId="0" borderId="10" xfId="0" applyFont="1" applyFill="1" applyBorder="1" applyAlignment="1">
      <alignment horizontal="center" vertical="top" wrapText="1"/>
    </xf>
    <xf numFmtId="0" fontId="0" fillId="0" borderId="0" xfId="0" applyFont="1" applyAlignment="1">
      <alignment/>
    </xf>
    <xf numFmtId="0" fontId="6" fillId="0" borderId="0" xfId="0" applyFont="1" applyAlignment="1">
      <alignment/>
    </xf>
    <xf numFmtId="0" fontId="0" fillId="0" borderId="10" xfId="0" applyBorder="1" applyAlignment="1">
      <alignment/>
    </xf>
    <xf numFmtId="0" fontId="23" fillId="0" borderId="10" xfId="0" applyFont="1" applyFill="1" applyBorder="1" applyAlignment="1">
      <alignment vertical="center" wrapText="1"/>
    </xf>
    <xf numFmtId="0" fontId="23" fillId="0" borderId="10" xfId="0" applyFont="1" applyBorder="1" applyAlignment="1">
      <alignment horizontal="left" vertical="center" wrapText="1"/>
    </xf>
    <xf numFmtId="0" fontId="6" fillId="0" borderId="10" xfId="0" applyFont="1" applyFill="1" applyBorder="1" applyAlignment="1">
      <alignment vertical="center" wrapText="1"/>
    </xf>
    <xf numFmtId="0" fontId="23" fillId="0" borderId="10" xfId="0" applyFont="1" applyFill="1" applyBorder="1" applyAlignment="1">
      <alignment vertical="top" wrapText="1"/>
    </xf>
    <xf numFmtId="0" fontId="0" fillId="0" borderId="0" xfId="0" applyFont="1" applyFill="1" applyBorder="1" applyAlignment="1">
      <alignment horizontal="center" vertical="top" wrapText="1"/>
    </xf>
    <xf numFmtId="0" fontId="0" fillId="0" borderId="0" xfId="0" applyFont="1" applyFill="1" applyAlignment="1">
      <alignment/>
    </xf>
    <xf numFmtId="0" fontId="0" fillId="0" borderId="11" xfId="0" applyFont="1" applyFill="1" applyBorder="1" applyAlignment="1">
      <alignment horizontal="center" vertical="top" wrapText="1"/>
    </xf>
    <xf numFmtId="0" fontId="0" fillId="0" borderId="12" xfId="0" applyFont="1" applyBorder="1" applyAlignment="1">
      <alignment/>
    </xf>
    <xf numFmtId="0" fontId="0" fillId="0" borderId="11" xfId="0" applyBorder="1" applyAlignment="1">
      <alignment/>
    </xf>
    <xf numFmtId="0" fontId="0" fillId="0" borderId="13" xfId="0" applyBorder="1" applyAlignment="1">
      <alignment/>
    </xf>
    <xf numFmtId="0" fontId="0" fillId="0" borderId="14" xfId="0" applyFont="1" applyBorder="1" applyAlignment="1">
      <alignment/>
    </xf>
    <xf numFmtId="0" fontId="0" fillId="0" borderId="15" xfId="0" applyBorder="1" applyAlignment="1">
      <alignment/>
    </xf>
    <xf numFmtId="0" fontId="0"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Border="1" applyAlignment="1">
      <alignment/>
    </xf>
    <xf numFmtId="0" fontId="0" fillId="0" borderId="18" xfId="0" applyFont="1" applyBorder="1" applyAlignment="1">
      <alignment/>
    </xf>
    <xf numFmtId="0" fontId="0" fillId="0" borderId="0" xfId="0" applyAlignment="1">
      <alignment wrapText="1"/>
    </xf>
    <xf numFmtId="0" fontId="35" fillId="0" borderId="0" xfId="0" applyFont="1" applyAlignment="1">
      <alignment wrapText="1"/>
    </xf>
    <xf numFmtId="0" fontId="4" fillId="0" borderId="0" xfId="60" applyFont="1">
      <alignment/>
      <protection/>
    </xf>
    <xf numFmtId="0" fontId="9" fillId="0" borderId="0" xfId="60">
      <alignment/>
      <protection/>
    </xf>
    <xf numFmtId="0" fontId="9" fillId="0" borderId="19" xfId="60" applyBorder="1">
      <alignment/>
      <protection/>
    </xf>
    <xf numFmtId="0" fontId="9" fillId="0" borderId="20" xfId="60" applyBorder="1">
      <alignment/>
      <protection/>
    </xf>
    <xf numFmtId="0" fontId="9" fillId="0" borderId="21" xfId="60" applyBorder="1">
      <alignment/>
      <protection/>
    </xf>
    <xf numFmtId="0" fontId="9" fillId="0" borderId="22" xfId="60" applyBorder="1">
      <alignment/>
      <protection/>
    </xf>
    <xf numFmtId="0" fontId="9" fillId="0" borderId="0" xfId="60" applyBorder="1">
      <alignment/>
      <protection/>
    </xf>
    <xf numFmtId="0" fontId="9" fillId="0" borderId="23" xfId="60" applyBorder="1">
      <alignment/>
      <protection/>
    </xf>
    <xf numFmtId="0" fontId="4" fillId="0" borderId="12" xfId="60" applyFont="1" applyBorder="1">
      <alignment/>
      <protection/>
    </xf>
    <xf numFmtId="0" fontId="9" fillId="0" borderId="11" xfId="60" applyBorder="1">
      <alignment/>
      <protection/>
    </xf>
    <xf numFmtId="0" fontId="9" fillId="0" borderId="13" xfId="60" applyBorder="1">
      <alignment/>
      <protection/>
    </xf>
    <xf numFmtId="0" fontId="9" fillId="0" borderId="14" xfId="60" applyBorder="1">
      <alignment/>
      <protection/>
    </xf>
    <xf numFmtId="0" fontId="9" fillId="0" borderId="15" xfId="60" applyBorder="1">
      <alignment/>
      <protection/>
    </xf>
    <xf numFmtId="0" fontId="0" fillId="0" borderId="14" xfId="60" applyFont="1" applyBorder="1">
      <alignment/>
      <protection/>
    </xf>
    <xf numFmtId="0" fontId="9" fillId="0" borderId="16" xfId="60" applyBorder="1">
      <alignment/>
      <protection/>
    </xf>
    <xf numFmtId="0" fontId="9" fillId="0" borderId="17" xfId="60" applyBorder="1">
      <alignment/>
      <protection/>
    </xf>
    <xf numFmtId="0" fontId="9" fillId="0" borderId="18" xfId="60" applyBorder="1">
      <alignment/>
      <protection/>
    </xf>
    <xf numFmtId="0" fontId="4" fillId="0" borderId="0" xfId="60" applyFont="1" applyBorder="1">
      <alignment/>
      <protection/>
    </xf>
    <xf numFmtId="0" fontId="4" fillId="0" borderId="0" xfId="60" applyFont="1" applyBorder="1" applyAlignment="1">
      <alignment wrapText="1"/>
      <protection/>
    </xf>
    <xf numFmtId="0" fontId="9" fillId="0" borderId="24" xfId="60" applyBorder="1">
      <alignment/>
      <protection/>
    </xf>
    <xf numFmtId="0" fontId="9" fillId="0" borderId="25" xfId="60" applyBorder="1">
      <alignment/>
      <protection/>
    </xf>
    <xf numFmtId="0" fontId="9" fillId="0" borderId="26" xfId="60" applyBorder="1">
      <alignment/>
      <protection/>
    </xf>
    <xf numFmtId="0" fontId="9" fillId="0" borderId="27" xfId="60" applyBorder="1">
      <alignment/>
      <protection/>
    </xf>
    <xf numFmtId="0" fontId="9" fillId="0" borderId="28" xfId="60" applyBorder="1">
      <alignment/>
      <protection/>
    </xf>
    <xf numFmtId="0" fontId="9" fillId="0" borderId="29" xfId="60" applyBorder="1">
      <alignment/>
      <protection/>
    </xf>
    <xf numFmtId="0" fontId="9" fillId="0" borderId="30" xfId="60" applyBorder="1">
      <alignment/>
      <protection/>
    </xf>
    <xf numFmtId="0" fontId="9" fillId="0" borderId="31" xfId="60" applyBorder="1">
      <alignment/>
      <protection/>
    </xf>
    <xf numFmtId="0" fontId="9" fillId="0" borderId="32" xfId="60" applyBorder="1">
      <alignment/>
      <protection/>
    </xf>
    <xf numFmtId="0" fontId="37" fillId="0" borderId="0" xfId="60" applyFont="1" applyBorder="1">
      <alignment/>
      <protection/>
    </xf>
    <xf numFmtId="0" fontId="4" fillId="0" borderId="17" xfId="60" applyFont="1" applyBorder="1">
      <alignment/>
      <protection/>
    </xf>
    <xf numFmtId="0" fontId="9" fillId="0" borderId="12" xfId="60" applyBorder="1">
      <alignment/>
      <protection/>
    </xf>
    <xf numFmtId="0" fontId="4" fillId="0" borderId="14" xfId="60" applyFont="1" applyBorder="1">
      <alignment/>
      <protection/>
    </xf>
    <xf numFmtId="0" fontId="0" fillId="0" borderId="0" xfId="60" applyFont="1" applyBorder="1">
      <alignment/>
      <protection/>
    </xf>
    <xf numFmtId="0" fontId="0" fillId="0" borderId="25" xfId="60" applyFont="1" applyBorder="1">
      <alignment/>
      <protection/>
    </xf>
    <xf numFmtId="0" fontId="9" fillId="0" borderId="14" xfId="60" applyFont="1" applyBorder="1">
      <alignment/>
      <protection/>
    </xf>
    <xf numFmtId="0" fontId="6" fillId="0" borderId="0" xfId="0" applyFont="1" applyAlignment="1">
      <alignment vertical="top"/>
    </xf>
    <xf numFmtId="0" fontId="32" fillId="0" borderId="0" xfId="0" applyFont="1" applyAlignment="1">
      <alignment wrapText="1"/>
    </xf>
    <xf numFmtId="0" fontId="6" fillId="0" borderId="0" xfId="0" applyFont="1" applyAlignment="1">
      <alignment wrapText="1"/>
    </xf>
    <xf numFmtId="0" fontId="0" fillId="0" borderId="0" xfId="0" applyFont="1" applyAlignment="1">
      <alignment wrapText="1"/>
    </xf>
    <xf numFmtId="0" fontId="0" fillId="0" borderId="10" xfId="0" applyFill="1" applyBorder="1" applyAlignment="1">
      <alignment/>
    </xf>
    <xf numFmtId="0" fontId="0" fillId="0" borderId="0" xfId="0" applyFont="1" applyAlignment="1">
      <alignment vertical="top" wrapText="1"/>
    </xf>
    <xf numFmtId="0" fontId="9" fillId="0" borderId="12" xfId="60" applyFont="1" applyBorder="1">
      <alignment/>
      <protection/>
    </xf>
    <xf numFmtId="0" fontId="9" fillId="0" borderId="11" xfId="60" applyFont="1" applyBorder="1">
      <alignment/>
      <protection/>
    </xf>
    <xf numFmtId="0" fontId="9" fillId="0" borderId="13" xfId="60" applyFont="1" applyBorder="1">
      <alignment/>
      <protection/>
    </xf>
    <xf numFmtId="0" fontId="42" fillId="0" borderId="0" xfId="60" applyFont="1" applyBorder="1" applyAlignment="1">
      <alignment horizontal="center"/>
      <protection/>
    </xf>
    <xf numFmtId="0" fontId="42" fillId="0" borderId="15" xfId="60" applyFont="1" applyBorder="1" applyAlignment="1">
      <alignment horizontal="center"/>
      <protection/>
    </xf>
    <xf numFmtId="0" fontId="9" fillId="0" borderId="15" xfId="60" applyFont="1" applyBorder="1" applyAlignment="1">
      <alignment horizontal="center"/>
      <protection/>
    </xf>
    <xf numFmtId="0" fontId="9" fillId="0" borderId="0" xfId="60" applyFont="1" applyBorder="1" applyAlignment="1">
      <alignment horizontal="center"/>
      <protection/>
    </xf>
    <xf numFmtId="0" fontId="9" fillId="0" borderId="16" xfId="60" applyFont="1" applyBorder="1">
      <alignment/>
      <protection/>
    </xf>
    <xf numFmtId="0" fontId="9" fillId="0" borderId="17" xfId="60" applyFont="1" applyBorder="1" applyAlignment="1">
      <alignment horizontal="center"/>
      <protection/>
    </xf>
    <xf numFmtId="0" fontId="42" fillId="0" borderId="17" xfId="60" applyFont="1" applyBorder="1" applyAlignment="1">
      <alignment horizontal="center"/>
      <protection/>
    </xf>
    <xf numFmtId="0" fontId="9" fillId="0" borderId="18" xfId="60" applyFont="1" applyBorder="1" applyAlignment="1">
      <alignment horizontal="center"/>
      <protection/>
    </xf>
    <xf numFmtId="0" fontId="0" fillId="0" borderId="0" xfId="0" applyAlignment="1" applyProtection="1">
      <alignment/>
      <protection locked="0"/>
    </xf>
    <xf numFmtId="203" fontId="0" fillId="33" borderId="10" xfId="65" applyNumberFormat="1" applyFont="1" applyFill="1" applyBorder="1" applyAlignment="1" applyProtection="1">
      <alignment horizontal="center" vertical="center"/>
      <protection locked="0"/>
    </xf>
    <xf numFmtId="0" fontId="0" fillId="33" borderId="10" xfId="0" applyFill="1" applyBorder="1" applyAlignment="1" applyProtection="1">
      <alignment horizontal="center" vertical="center" wrapText="1"/>
      <protection locked="0"/>
    </xf>
    <xf numFmtId="203" fontId="6" fillId="34" borderId="10" xfId="65"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top" wrapText="1"/>
      <protection locked="0"/>
    </xf>
    <xf numFmtId="0" fontId="0" fillId="34" borderId="10" xfId="65" applyNumberFormat="1" applyFont="1" applyFill="1" applyBorder="1" applyAlignment="1" applyProtection="1">
      <alignment horizontal="center" vertical="center"/>
      <protection locked="0"/>
    </xf>
    <xf numFmtId="203" fontId="0" fillId="34" borderId="10" xfId="65" applyNumberFormat="1" applyFont="1" applyFill="1" applyBorder="1" applyAlignment="1" applyProtection="1">
      <alignment horizontal="center" vertical="center"/>
      <protection locked="0"/>
    </xf>
    <xf numFmtId="203" fontId="0" fillId="34" borderId="33" xfId="65" applyNumberFormat="1" applyFont="1" applyFill="1" applyBorder="1" applyAlignment="1" applyProtection="1">
      <alignment horizontal="center" vertical="center"/>
      <protection locked="0"/>
    </xf>
    <xf numFmtId="2" fontId="0" fillId="0" borderId="10" xfId="0" applyNumberFormat="1" applyFont="1" applyFill="1" applyBorder="1" applyAlignment="1" applyProtection="1">
      <alignment horizontal="left" vertical="top" wrapText="1"/>
      <protection locked="0"/>
    </xf>
    <xf numFmtId="0" fontId="0" fillId="0" borderId="10" xfId="0" applyFont="1" applyBorder="1" applyAlignment="1" applyProtection="1">
      <alignment horizontal="left"/>
      <protection locked="0"/>
    </xf>
    <xf numFmtId="2" fontId="0" fillId="0" borderId="10" xfId="0" applyNumberFormat="1" applyFont="1" applyFill="1" applyBorder="1" applyAlignment="1" applyProtection="1">
      <alignment horizontal="center" vertical="top" wrapText="1"/>
      <protection locked="0"/>
    </xf>
    <xf numFmtId="0" fontId="0" fillId="35" borderId="10"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xf>
    <xf numFmtId="2" fontId="0" fillId="0" borderId="10" xfId="0" applyNumberFormat="1" applyFont="1" applyFill="1" applyBorder="1" applyAlignment="1" applyProtection="1">
      <alignment horizontal="left" vertical="top" wrapText="1"/>
      <protection/>
    </xf>
    <xf numFmtId="0" fontId="0" fillId="0" borderId="10" xfId="0" applyFont="1" applyBorder="1" applyAlignment="1" applyProtection="1">
      <alignment horizontal="left"/>
      <protection/>
    </xf>
    <xf numFmtId="0" fontId="0" fillId="0" borderId="10" xfId="0" applyFill="1" applyBorder="1" applyAlignment="1" applyProtection="1">
      <alignment horizontal="left" vertical="top" wrapText="1"/>
      <protection/>
    </xf>
    <xf numFmtId="2" fontId="0" fillId="0" borderId="31" xfId="0" applyNumberFormat="1" applyFont="1" applyFill="1" applyBorder="1" applyAlignment="1" applyProtection="1">
      <alignment horizontal="left" vertical="top" wrapText="1"/>
      <protection/>
    </xf>
    <xf numFmtId="2" fontId="0" fillId="0" borderId="34" xfId="0" applyNumberFormat="1" applyFont="1" applyFill="1" applyBorder="1" applyAlignment="1" applyProtection="1">
      <alignment horizontal="left" vertical="top" wrapText="1"/>
      <protection/>
    </xf>
    <xf numFmtId="0" fontId="0" fillId="0" borderId="27" xfId="0" applyFont="1" applyBorder="1" applyAlignment="1" applyProtection="1">
      <alignment horizontal="left"/>
      <protection/>
    </xf>
    <xf numFmtId="0" fontId="0" fillId="0" borderId="27" xfId="0" applyFont="1" applyFill="1" applyBorder="1" applyAlignment="1" applyProtection="1">
      <alignment horizontal="left" vertical="top" wrapText="1"/>
      <protection/>
    </xf>
    <xf numFmtId="2" fontId="0" fillId="0" borderId="32" xfId="0" applyNumberFormat="1" applyFont="1" applyFill="1" applyBorder="1" applyAlignment="1" applyProtection="1">
      <alignment horizontal="left" vertical="top" wrapText="1"/>
      <protection/>
    </xf>
    <xf numFmtId="1" fontId="0" fillId="0" borderId="32" xfId="0" applyNumberFormat="1" applyFont="1" applyFill="1" applyBorder="1" applyAlignment="1" applyProtection="1">
      <alignment horizontal="left" vertical="top" wrapText="1"/>
      <protection/>
    </xf>
    <xf numFmtId="1" fontId="0" fillId="0" borderId="29" xfId="0" applyNumberFormat="1" applyFont="1" applyFill="1" applyBorder="1" applyAlignment="1" applyProtection="1">
      <alignment horizontal="left" vertical="top" wrapText="1"/>
      <protection/>
    </xf>
    <xf numFmtId="0" fontId="0" fillId="0" borderId="0" xfId="0"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Fill="1" applyAlignment="1" applyProtection="1">
      <alignment horizontal="left" vertical="top" wrapText="1"/>
      <protection/>
    </xf>
    <xf numFmtId="0" fontId="0" fillId="0" borderId="29" xfId="0" applyFont="1" applyFill="1" applyBorder="1" applyAlignment="1" applyProtection="1">
      <alignment horizontal="left" vertical="top" wrapText="1"/>
      <protection/>
    </xf>
    <xf numFmtId="0" fontId="0" fillId="0" borderId="35" xfId="0" applyFont="1" applyFill="1" applyBorder="1" applyAlignment="1" applyProtection="1">
      <alignment horizontal="left" vertical="top" wrapText="1"/>
      <protection/>
    </xf>
    <xf numFmtId="0" fontId="0" fillId="0" borderId="32" xfId="0" applyFont="1" applyFill="1" applyBorder="1" applyAlignment="1" applyProtection="1">
      <alignment horizontal="left" vertical="top" wrapText="1"/>
      <protection/>
    </xf>
    <xf numFmtId="203" fontId="0" fillId="0" borderId="32" xfId="0" applyNumberFormat="1" applyFont="1" applyFill="1" applyBorder="1" applyAlignment="1" applyProtection="1">
      <alignment horizontal="left" vertical="top" wrapText="1"/>
      <protection/>
    </xf>
    <xf numFmtId="0" fontId="15" fillId="0" borderId="0" xfId="65" applyFont="1" applyBorder="1" applyAlignment="1" applyProtection="1">
      <alignment horizontal="left" vertical="top"/>
      <protection/>
    </xf>
    <xf numFmtId="0" fontId="0" fillId="0" borderId="34" xfId="0" applyFont="1" applyFill="1" applyBorder="1" applyAlignment="1" applyProtection="1">
      <alignment horizontal="left" vertical="top" wrapText="1"/>
      <protection/>
    </xf>
    <xf numFmtId="203" fontId="0" fillId="0" borderId="34" xfId="0" applyNumberFormat="1" applyFont="1" applyFill="1" applyBorder="1" applyAlignment="1" applyProtection="1">
      <alignment horizontal="left" vertical="top" wrapText="1"/>
      <protection/>
    </xf>
    <xf numFmtId="1" fontId="0" fillId="0" borderId="36" xfId="0" applyNumberFormat="1" applyFont="1" applyFill="1" applyBorder="1" applyAlignment="1" applyProtection="1">
      <alignment horizontal="left" vertical="top" wrapText="1"/>
      <protection/>
    </xf>
    <xf numFmtId="2" fontId="6" fillId="0" borderId="37" xfId="0" applyNumberFormat="1" applyFont="1" applyFill="1" applyBorder="1" applyAlignment="1" applyProtection="1">
      <alignment horizontal="left" vertical="top" wrapText="1"/>
      <protection/>
    </xf>
    <xf numFmtId="2" fontId="6" fillId="0" borderId="32" xfId="0" applyNumberFormat="1" applyFont="1" applyFill="1" applyBorder="1" applyAlignment="1" applyProtection="1">
      <alignment horizontal="left" vertical="top" wrapText="1"/>
      <protection/>
    </xf>
    <xf numFmtId="2" fontId="6" fillId="0" borderId="36" xfId="0" applyNumberFormat="1" applyFont="1" applyFill="1" applyBorder="1" applyAlignment="1" applyProtection="1">
      <alignment horizontal="left" vertical="top" wrapText="1"/>
      <protection/>
    </xf>
    <xf numFmtId="0" fontId="0" fillId="0" borderId="10" xfId="0" applyNumberFormat="1" applyFont="1" applyFill="1" applyBorder="1" applyAlignment="1" applyProtection="1">
      <alignment horizontal="left" vertical="top" wrapText="1"/>
      <protection/>
    </xf>
    <xf numFmtId="205" fontId="0" fillId="0" borderId="10" xfId="0" applyNumberFormat="1" applyFont="1" applyFill="1" applyBorder="1" applyAlignment="1" applyProtection="1">
      <alignment horizontal="left" vertical="top" wrapText="1"/>
      <protection/>
    </xf>
    <xf numFmtId="2" fontId="0" fillId="0" borderId="35" xfId="0" applyNumberFormat="1" applyFont="1" applyFill="1" applyBorder="1" applyAlignment="1" applyProtection="1">
      <alignment horizontal="left" vertical="top" wrapText="1"/>
      <protection/>
    </xf>
    <xf numFmtId="2" fontId="6" fillId="0" borderId="34" xfId="0" applyNumberFormat="1" applyFont="1" applyFill="1" applyBorder="1" applyAlignment="1" applyProtection="1">
      <alignment horizontal="left" vertical="top" wrapText="1"/>
      <protection/>
    </xf>
    <xf numFmtId="2" fontId="6" fillId="0" borderId="10" xfId="0" applyNumberFormat="1" applyFont="1" applyFill="1" applyBorder="1" applyAlignment="1" applyProtection="1">
      <alignment horizontal="left" vertical="top" wrapText="1"/>
      <protection/>
    </xf>
    <xf numFmtId="2" fontId="6" fillId="0" borderId="31" xfId="0" applyNumberFormat="1" applyFont="1" applyFill="1" applyBorder="1" applyAlignment="1" applyProtection="1">
      <alignment horizontal="left" vertical="top" wrapText="1"/>
      <protection/>
    </xf>
    <xf numFmtId="2" fontId="0" fillId="0" borderId="30" xfId="0" applyNumberFormat="1" applyFont="1" applyFill="1" applyBorder="1" applyAlignment="1" applyProtection="1">
      <alignment horizontal="left" vertical="top" wrapText="1"/>
      <protection/>
    </xf>
    <xf numFmtId="2" fontId="0" fillId="0" borderId="29" xfId="0" applyNumberFormat="1" applyFont="1" applyFill="1" applyBorder="1" applyAlignment="1" applyProtection="1">
      <alignment horizontal="left" vertical="top" wrapText="1"/>
      <protection/>
    </xf>
    <xf numFmtId="2" fontId="0" fillId="0" borderId="10" xfId="0" applyNumberFormat="1" applyFill="1" applyBorder="1" applyAlignment="1" applyProtection="1">
      <alignment horizontal="left" vertical="top" wrapText="1"/>
      <protection/>
    </xf>
    <xf numFmtId="2" fontId="0" fillId="36" borderId="10" xfId="0" applyNumberFormat="1" applyFill="1" applyBorder="1" applyAlignment="1" applyProtection="1">
      <alignment horizontal="left" vertical="top" wrapText="1"/>
      <protection/>
    </xf>
    <xf numFmtId="2" fontId="0" fillId="0" borderId="31" xfId="0" applyNumberFormat="1" applyFill="1" applyBorder="1" applyAlignment="1" applyProtection="1">
      <alignment horizontal="left" vertical="top" wrapText="1"/>
      <protection/>
    </xf>
    <xf numFmtId="2" fontId="0" fillId="0" borderId="30" xfId="0" applyNumberFormat="1" applyFill="1" applyBorder="1" applyAlignment="1" applyProtection="1">
      <alignment horizontal="left" vertical="top" wrapText="1"/>
      <protection/>
    </xf>
    <xf numFmtId="0" fontId="0" fillId="0" borderId="34" xfId="0" applyFill="1" applyBorder="1" applyAlignment="1" applyProtection="1">
      <alignment horizontal="left" vertical="top" wrapText="1"/>
      <protection/>
    </xf>
    <xf numFmtId="2" fontId="0" fillId="0" borderId="38" xfId="0" applyNumberFormat="1" applyFill="1" applyBorder="1" applyAlignment="1" applyProtection="1">
      <alignment horizontal="left" vertical="top" wrapText="1"/>
      <protection/>
    </xf>
    <xf numFmtId="0" fontId="0" fillId="0" borderId="0" xfId="0" applyFont="1" applyFill="1" applyAlignment="1" applyProtection="1">
      <alignment horizontal="left"/>
      <protection/>
    </xf>
    <xf numFmtId="0" fontId="0" fillId="37" borderId="10" xfId="0" applyFont="1" applyFill="1" applyBorder="1" applyAlignment="1" applyProtection="1">
      <alignment horizontal="left" vertical="top" wrapText="1"/>
      <protection/>
    </xf>
    <xf numFmtId="0" fontId="11" fillId="0" borderId="29" xfId="61" applyFont="1" applyFill="1" applyBorder="1" applyAlignment="1" applyProtection="1">
      <alignment horizontal="left" vertical="center" wrapText="1"/>
      <protection/>
    </xf>
    <xf numFmtId="0" fontId="0" fillId="0" borderId="39" xfId="0" applyFont="1" applyFill="1" applyBorder="1" applyAlignment="1" applyProtection="1">
      <alignment horizontal="left" vertical="top" wrapText="1"/>
      <protection/>
    </xf>
    <xf numFmtId="0" fontId="0" fillId="0" borderId="29" xfId="0" applyFont="1" applyBorder="1" applyAlignment="1" applyProtection="1">
      <alignment horizontal="left"/>
      <protection/>
    </xf>
    <xf numFmtId="0" fontId="0" fillId="0" borderId="34" xfId="0" applyFont="1" applyBorder="1" applyAlignment="1" applyProtection="1">
      <alignment horizontal="left"/>
      <protection/>
    </xf>
    <xf numFmtId="0" fontId="0" fillId="0" borderId="31" xfId="0" applyNumberFormat="1" applyFont="1" applyFill="1" applyBorder="1" applyAlignment="1" applyProtection="1">
      <alignment horizontal="left" vertical="top" wrapText="1"/>
      <protection/>
    </xf>
    <xf numFmtId="0" fontId="0" fillId="37" borderId="29" xfId="0" applyFont="1" applyFill="1" applyBorder="1" applyAlignment="1" applyProtection="1">
      <alignment horizontal="left" vertical="top" wrapText="1"/>
      <protection/>
    </xf>
    <xf numFmtId="0" fontId="20" fillId="0" borderId="16" xfId="0" applyFont="1" applyFill="1" applyBorder="1" applyAlignment="1" applyProtection="1">
      <alignment horizontal="left" vertical="center" wrapText="1"/>
      <protection/>
    </xf>
    <xf numFmtId="1" fontId="0" fillId="0" borderId="35" xfId="0" applyNumberFormat="1" applyFont="1" applyFill="1" applyBorder="1" applyAlignment="1" applyProtection="1">
      <alignment horizontal="left" vertical="top" wrapText="1"/>
      <protection/>
    </xf>
    <xf numFmtId="0" fontId="0" fillId="0" borderId="40" xfId="0" applyFont="1" applyFill="1" applyBorder="1" applyAlignment="1" applyProtection="1">
      <alignment horizontal="left" vertical="top" wrapText="1"/>
      <protection/>
    </xf>
    <xf numFmtId="2" fontId="0" fillId="0" borderId="27" xfId="0" applyNumberFormat="1" applyFill="1" applyBorder="1" applyAlignment="1" applyProtection="1">
      <alignment horizontal="left" vertical="top" wrapText="1"/>
      <protection/>
    </xf>
    <xf numFmtId="0" fontId="0" fillId="0" borderId="22" xfId="0" applyFont="1" applyFill="1" applyBorder="1" applyAlignment="1" applyProtection="1">
      <alignment horizontal="left" vertical="top" wrapText="1"/>
      <protection/>
    </xf>
    <xf numFmtId="0" fontId="0" fillId="0" borderId="31" xfId="0" applyFont="1" applyFill="1" applyBorder="1" applyAlignment="1" applyProtection="1">
      <alignment horizontal="left" vertical="top" wrapText="1"/>
      <protection/>
    </xf>
    <xf numFmtId="0" fontId="0" fillId="38" borderId="10" xfId="0" applyFont="1" applyFill="1" applyBorder="1" applyAlignment="1" applyProtection="1">
      <alignment horizontal="left" vertical="top" wrapText="1"/>
      <protection/>
    </xf>
    <xf numFmtId="0" fontId="0" fillId="38" borderId="31" xfId="0" applyFont="1" applyFill="1" applyBorder="1" applyAlignment="1" applyProtection="1">
      <alignment horizontal="left" vertical="top" wrapText="1"/>
      <protection/>
    </xf>
    <xf numFmtId="0" fontId="0" fillId="0" borderId="29" xfId="0" applyFont="1" applyFill="1" applyBorder="1" applyAlignment="1" applyProtection="1">
      <alignment horizontal="left" vertical="center" wrapText="1"/>
      <protection/>
    </xf>
    <xf numFmtId="0" fontId="6" fillId="34" borderId="10" xfId="65" applyNumberFormat="1" applyFont="1" applyFill="1" applyBorder="1" applyAlignment="1" applyProtection="1">
      <alignment horizontal="center" vertical="center"/>
      <protection locked="0"/>
    </xf>
    <xf numFmtId="0" fontId="6" fillId="0" borderId="0" xfId="0" applyFont="1" applyAlignment="1" applyProtection="1">
      <alignment/>
      <protection locked="0"/>
    </xf>
    <xf numFmtId="0" fontId="0" fillId="0" borderId="0" xfId="0" applyAlignment="1" applyProtection="1">
      <alignment horizontal="left" vertical="top" wrapText="1"/>
      <protection locked="0"/>
    </xf>
    <xf numFmtId="0" fontId="6" fillId="0" borderId="0" xfId="0" applyFont="1" applyFill="1" applyAlignment="1" applyProtection="1">
      <alignment/>
      <protection locked="0"/>
    </xf>
    <xf numFmtId="1" fontId="0" fillId="0" borderId="41" xfId="65" applyNumberFormat="1" applyFont="1" applyBorder="1" applyAlignment="1" applyProtection="1">
      <alignment vertical="top" wrapText="1"/>
      <protection/>
    </xf>
    <xf numFmtId="1" fontId="0" fillId="0" borderId="35" xfId="65" applyNumberFormat="1" applyFont="1" applyBorder="1" applyAlignment="1" applyProtection="1">
      <alignment vertical="top" wrapText="1"/>
      <protection/>
    </xf>
    <xf numFmtId="0" fontId="6" fillId="39" borderId="42" xfId="0" applyFont="1" applyFill="1" applyBorder="1" applyAlignment="1" applyProtection="1">
      <alignment horizontal="left" vertical="top" wrapText="1"/>
      <protection/>
    </xf>
    <xf numFmtId="0" fontId="6" fillId="39" borderId="43" xfId="0" applyFont="1" applyFill="1" applyBorder="1" applyAlignment="1" applyProtection="1">
      <alignment horizontal="left" vertical="top" wrapText="1"/>
      <protection/>
    </xf>
    <xf numFmtId="0" fontId="6" fillId="33" borderId="44" xfId="0" applyFont="1" applyFill="1" applyBorder="1" applyAlignment="1" applyProtection="1">
      <alignment horizontal="left" vertical="top" wrapText="1"/>
      <protection/>
    </xf>
    <xf numFmtId="0" fontId="32" fillId="0" borderId="37" xfId="0" applyFont="1" applyFill="1" applyBorder="1" applyAlignment="1" applyProtection="1">
      <alignment horizontal="left" vertical="top" wrapText="1"/>
      <protection/>
    </xf>
    <xf numFmtId="0" fontId="32" fillId="0" borderId="17" xfId="0" applyFont="1" applyFill="1" applyBorder="1" applyAlignment="1" applyProtection="1">
      <alignment horizontal="left" vertical="top" wrapText="1"/>
      <protection/>
    </xf>
    <xf numFmtId="0" fontId="6" fillId="0" borderId="36" xfId="0" applyFont="1" applyFill="1" applyBorder="1" applyAlignment="1" applyProtection="1">
      <alignment horizontal="left" vertical="top" wrapText="1"/>
      <protection/>
    </xf>
    <xf numFmtId="0" fontId="0" fillId="0" borderId="34" xfId="65" applyFont="1" applyFill="1" applyBorder="1" applyAlignment="1" applyProtection="1">
      <alignment horizontal="left" vertical="top" wrapText="1"/>
      <protection/>
    </xf>
    <xf numFmtId="0" fontId="0" fillId="0" borderId="11" xfId="65" applyFont="1" applyFill="1" applyBorder="1" applyAlignment="1" applyProtection="1">
      <alignment horizontal="left" vertical="top" wrapText="1"/>
      <protection/>
    </xf>
    <xf numFmtId="0" fontId="0" fillId="0" borderId="39" xfId="65" applyFont="1" applyFill="1" applyBorder="1" applyAlignment="1" applyProtection="1">
      <alignment horizontal="left" vertical="top" wrapText="1"/>
      <protection/>
    </xf>
    <xf numFmtId="1" fontId="0" fillId="0" borderId="41" xfId="65" applyNumberFormat="1" applyFont="1" applyBorder="1" applyAlignment="1" applyProtection="1">
      <alignment horizontal="left" vertical="top" wrapText="1"/>
      <protection/>
    </xf>
    <xf numFmtId="0" fontId="32" fillId="0" borderId="39" xfId="0" applyFont="1" applyFill="1" applyBorder="1" applyAlignment="1" applyProtection="1">
      <alignment horizontal="left" vertical="top" wrapText="1"/>
      <protection/>
    </xf>
    <xf numFmtId="0" fontId="32" fillId="0" borderId="11" xfId="0" applyFont="1" applyFill="1" applyBorder="1" applyAlignment="1" applyProtection="1">
      <alignment horizontal="left" vertical="top" wrapText="1"/>
      <protection/>
    </xf>
    <xf numFmtId="0" fontId="0" fillId="0" borderId="35" xfId="0" applyFont="1" applyBorder="1" applyAlignment="1" applyProtection="1">
      <alignment horizontal="left" vertical="top" wrapText="1"/>
      <protection/>
    </xf>
    <xf numFmtId="0" fontId="32" fillId="0" borderId="39" xfId="65" applyFont="1" applyFill="1" applyBorder="1" applyAlignment="1" applyProtection="1">
      <alignment horizontal="left" vertical="top" wrapText="1"/>
      <protection/>
    </xf>
    <xf numFmtId="0" fontId="32" fillId="0" borderId="11" xfId="65" applyFont="1" applyFill="1" applyBorder="1" applyAlignment="1" applyProtection="1">
      <alignment horizontal="left" vertical="top" wrapText="1"/>
      <protection/>
    </xf>
    <xf numFmtId="0" fontId="6" fillId="39" borderId="29" xfId="0" applyFont="1" applyFill="1" applyBorder="1" applyAlignment="1" applyProtection="1">
      <alignment horizontal="left" vertical="top" wrapText="1"/>
      <protection/>
    </xf>
    <xf numFmtId="0" fontId="6" fillId="39" borderId="30" xfId="0" applyFont="1" applyFill="1" applyBorder="1" applyAlignment="1" applyProtection="1">
      <alignment horizontal="left" vertical="top" wrapText="1"/>
      <protection/>
    </xf>
    <xf numFmtId="0" fontId="6" fillId="33" borderId="31" xfId="0" applyFont="1" applyFill="1" applyBorder="1" applyAlignment="1" applyProtection="1">
      <alignment horizontal="left" vertical="top" wrapText="1"/>
      <protection/>
    </xf>
    <xf numFmtId="0" fontId="0" fillId="33" borderId="34" xfId="0" applyFont="1" applyFill="1" applyBorder="1" applyAlignment="1" applyProtection="1">
      <alignment horizontal="left" vertical="top" wrapText="1"/>
      <protection/>
    </xf>
    <xf numFmtId="0" fontId="0" fillId="0" borderId="30" xfId="0" applyFont="1" applyFill="1" applyBorder="1" applyAlignment="1" applyProtection="1">
      <alignment horizontal="left" vertical="top" wrapText="1"/>
      <protection/>
    </xf>
    <xf numFmtId="1" fontId="0" fillId="0" borderId="36" xfId="65" applyNumberFormat="1" applyFont="1" applyBorder="1" applyAlignment="1" applyProtection="1">
      <alignment vertical="top" wrapText="1"/>
      <protection/>
    </xf>
    <xf numFmtId="0" fontId="0" fillId="0" borderId="0" xfId="0" applyFont="1" applyFill="1" applyAlignment="1" quotePrefix="1">
      <alignment/>
    </xf>
    <xf numFmtId="0" fontId="0" fillId="0" borderId="0" xfId="0" applyFill="1" applyAlignment="1">
      <alignment/>
    </xf>
    <xf numFmtId="16" fontId="0" fillId="0" borderId="0" xfId="0" applyNumberFormat="1" applyFont="1" applyFill="1" applyAlignment="1" quotePrefix="1">
      <alignment/>
    </xf>
    <xf numFmtId="203" fontId="0" fillId="34" borderId="35" xfId="65" applyNumberFormat="1" applyFont="1" applyFill="1" applyBorder="1" applyAlignment="1" applyProtection="1">
      <alignment horizontal="center" vertical="center" wrapText="1"/>
      <protection locked="0"/>
    </xf>
    <xf numFmtId="203" fontId="6" fillId="40" borderId="45" xfId="65" applyNumberFormat="1" applyFont="1" applyFill="1" applyBorder="1" applyAlignment="1" applyProtection="1">
      <alignment horizontal="center" vertical="center"/>
      <protection locked="0"/>
    </xf>
    <xf numFmtId="203" fontId="0" fillId="34" borderId="45" xfId="65" applyNumberFormat="1" applyFont="1" applyFill="1" applyBorder="1" applyAlignment="1" applyProtection="1">
      <alignment horizontal="center" vertical="center"/>
      <protection locked="0"/>
    </xf>
    <xf numFmtId="0" fontId="0" fillId="0" borderId="31" xfId="0" applyFont="1" applyFill="1" applyBorder="1" applyAlignment="1" applyProtection="1">
      <alignment horizontal="left" vertical="top" wrapText="1"/>
      <protection locked="0"/>
    </xf>
    <xf numFmtId="0" fontId="0" fillId="0" borderId="31" xfId="0" applyFill="1" applyBorder="1" applyAlignment="1" applyProtection="1">
      <alignment horizontal="center" vertical="top" wrapText="1"/>
      <protection locked="0"/>
    </xf>
    <xf numFmtId="0" fontId="0" fillId="0" borderId="10" xfId="0" applyFont="1" applyBorder="1" applyAlignment="1">
      <alignment wrapText="1"/>
    </xf>
    <xf numFmtId="0" fontId="0" fillId="0" borderId="10" xfId="0" applyFont="1" applyFill="1" applyBorder="1" applyAlignment="1">
      <alignment wrapText="1"/>
    </xf>
    <xf numFmtId="203" fontId="0" fillId="34" borderId="35" xfId="65" applyNumberFormat="1" applyFont="1" applyFill="1" applyBorder="1" applyAlignment="1" applyProtection="1">
      <alignment horizontal="center" vertical="center"/>
      <protection/>
    </xf>
    <xf numFmtId="0" fontId="0" fillId="0" borderId="0" xfId="0" applyAlignment="1">
      <alignment vertical="top" wrapText="1"/>
    </xf>
    <xf numFmtId="14" fontId="0" fillId="0" borderId="0" xfId="0" applyNumberFormat="1" applyAlignment="1">
      <alignment vertical="top" wrapText="1"/>
    </xf>
    <xf numFmtId="0" fontId="0" fillId="41" borderId="0" xfId="0" applyFont="1" applyFill="1" applyAlignment="1">
      <alignment vertical="top" wrapText="1"/>
    </xf>
    <xf numFmtId="0" fontId="6" fillId="29" borderId="42" xfId="0" applyFont="1" applyFill="1" applyBorder="1" applyAlignment="1" applyProtection="1">
      <alignment horizontal="left" vertical="top" wrapText="1"/>
      <protection/>
    </xf>
    <xf numFmtId="0" fontId="6" fillId="29" borderId="20" xfId="0" applyFont="1" applyFill="1" applyBorder="1" applyAlignment="1" applyProtection="1">
      <alignment horizontal="left" vertical="top" wrapText="1"/>
      <protection/>
    </xf>
    <xf numFmtId="0" fontId="6" fillId="29" borderId="46" xfId="0" applyFont="1" applyFill="1" applyBorder="1" applyAlignment="1" applyProtection="1">
      <alignment horizontal="left" vertical="top" wrapText="1"/>
      <protection/>
    </xf>
    <xf numFmtId="0" fontId="0" fillId="0" borderId="47" xfId="0" applyBorder="1" applyAlignment="1" applyProtection="1">
      <alignment horizontal="left" vertical="top" wrapText="1"/>
      <protection/>
    </xf>
    <xf numFmtId="0" fontId="0" fillId="0" borderId="48" xfId="0" applyBorder="1" applyAlignment="1" applyProtection="1">
      <alignment horizontal="left" vertical="top" wrapText="1"/>
      <protection/>
    </xf>
    <xf numFmtId="0" fontId="13" fillId="0" borderId="49" xfId="65" applyFont="1" applyBorder="1" applyAlignment="1" applyProtection="1">
      <alignment vertical="top" wrapText="1"/>
      <protection/>
    </xf>
    <xf numFmtId="0" fontId="0" fillId="0" borderId="34" xfId="0" applyBorder="1" applyAlignment="1" applyProtection="1">
      <alignment horizontal="left" vertical="top" wrapText="1"/>
      <protection/>
    </xf>
    <xf numFmtId="0" fontId="0" fillId="0" borderId="11" xfId="0" applyBorder="1" applyAlignment="1" applyProtection="1">
      <alignment horizontal="left" vertical="top" wrapText="1"/>
      <protection/>
    </xf>
    <xf numFmtId="0" fontId="0" fillId="0" borderId="41" xfId="65" applyFont="1" applyBorder="1" applyAlignment="1" applyProtection="1">
      <alignment horizontal="left" vertical="top"/>
      <protection/>
    </xf>
    <xf numFmtId="0" fontId="0" fillId="0" borderId="39" xfId="0" applyBorder="1" applyAlignment="1" applyProtection="1">
      <alignment horizontal="left" vertical="top" wrapText="1"/>
      <protection/>
    </xf>
    <xf numFmtId="0" fontId="0" fillId="0" borderId="41" xfId="65" applyFont="1" applyBorder="1" applyAlignment="1" applyProtection="1">
      <alignment vertical="top" wrapText="1"/>
      <protection/>
    </xf>
    <xf numFmtId="0" fontId="0" fillId="0" borderId="29" xfId="0" applyBorder="1" applyAlignment="1" applyProtection="1">
      <alignment horizontal="left" vertical="top" wrapText="1"/>
      <protection/>
    </xf>
    <xf numFmtId="0" fontId="0" fillId="0" borderId="24" xfId="0" applyBorder="1" applyAlignment="1" applyProtection="1">
      <alignment horizontal="left" vertical="top" wrapText="1"/>
      <protection/>
    </xf>
    <xf numFmtId="0" fontId="0" fillId="0" borderId="45" xfId="0" applyBorder="1" applyAlignment="1" applyProtection="1">
      <alignment horizontal="left" vertical="top" wrapText="1"/>
      <protection/>
    </xf>
    <xf numFmtId="1" fontId="0" fillId="0" borderId="50" xfId="65" applyNumberFormat="1" applyFont="1" applyBorder="1" applyAlignment="1" applyProtection="1">
      <alignment vertical="top" wrapText="1"/>
      <protection/>
    </xf>
    <xf numFmtId="0" fontId="6" fillId="29" borderId="43" xfId="0" applyFont="1" applyFill="1" applyBorder="1" applyAlignment="1" applyProtection="1">
      <alignment horizontal="left" vertical="top" wrapText="1"/>
      <protection/>
    </xf>
    <xf numFmtId="0" fontId="6" fillId="29" borderId="44" xfId="0" applyFont="1" applyFill="1" applyBorder="1" applyAlignment="1" applyProtection="1">
      <alignment horizontal="left" vertical="top" wrapText="1"/>
      <protection/>
    </xf>
    <xf numFmtId="0" fontId="31" fillId="0" borderId="39" xfId="0" applyFont="1" applyBorder="1" applyAlignment="1" applyProtection="1">
      <alignment horizontal="left" vertical="top"/>
      <protection/>
    </xf>
    <xf numFmtId="0" fontId="31" fillId="0" borderId="11" xfId="0" applyFont="1" applyBorder="1" applyAlignment="1" applyProtection="1">
      <alignment horizontal="left" vertical="top"/>
      <protection/>
    </xf>
    <xf numFmtId="0" fontId="0" fillId="0" borderId="41" xfId="0" applyBorder="1" applyAlignment="1" applyProtection="1">
      <alignment horizontal="left" vertical="top" wrapText="1"/>
      <protection/>
    </xf>
    <xf numFmtId="0" fontId="43" fillId="0" borderId="0" xfId="0" applyFont="1" applyAlignment="1">
      <alignment horizontal="left" vertical="top" wrapText="1"/>
    </xf>
    <xf numFmtId="0" fontId="0" fillId="38" borderId="0" xfId="0" applyFill="1" applyAlignment="1" applyProtection="1">
      <alignment horizontal="left" vertical="top" wrapText="1"/>
      <protection/>
    </xf>
    <xf numFmtId="0" fontId="0" fillId="0" borderId="25" xfId="0" applyFont="1" applyFill="1" applyBorder="1" applyAlignment="1" applyProtection="1">
      <alignment horizontal="left" vertical="center" wrapText="1"/>
      <protection/>
    </xf>
    <xf numFmtId="0" fontId="0" fillId="0" borderId="0" xfId="0" applyFill="1" applyAlignment="1" applyProtection="1">
      <alignment horizontal="right" vertical="top" wrapText="1"/>
      <protection/>
    </xf>
    <xf numFmtId="0" fontId="0" fillId="0" borderId="0" xfId="0" applyFill="1" applyAlignment="1" applyProtection="1">
      <alignment horizontal="center" vertical="top" wrapText="1"/>
      <protection/>
    </xf>
    <xf numFmtId="2" fontId="0" fillId="0" borderId="0" xfId="0" applyNumberFormat="1" applyFill="1" applyAlignment="1" applyProtection="1">
      <alignment horizontal="center" vertical="top" wrapText="1"/>
      <protection/>
    </xf>
    <xf numFmtId="0" fontId="0" fillId="0" borderId="0" xfId="0" applyAlignment="1" applyProtection="1">
      <alignment/>
      <protection/>
    </xf>
    <xf numFmtId="0" fontId="0" fillId="0" borderId="0" xfId="0" applyFill="1" applyAlignment="1" applyProtection="1">
      <alignment horizontal="left" vertical="top" wrapText="1"/>
      <protection/>
    </xf>
    <xf numFmtId="0" fontId="14" fillId="0" borderId="0" xfId="0" applyFont="1" applyFill="1" applyAlignment="1" applyProtection="1">
      <alignment horizontal="center" vertical="top" wrapText="1"/>
      <protection/>
    </xf>
    <xf numFmtId="205" fontId="0" fillId="0" borderId="0" xfId="0" applyNumberFormat="1" applyFill="1" applyAlignment="1" applyProtection="1">
      <alignment horizontal="center" vertical="top" wrapText="1"/>
      <protection/>
    </xf>
    <xf numFmtId="0" fontId="0" fillId="0" borderId="20" xfId="0" applyFont="1" applyFill="1" applyBorder="1" applyAlignment="1" applyProtection="1">
      <alignment horizontal="left" vertical="center" wrapText="1"/>
      <protection/>
    </xf>
    <xf numFmtId="0" fontId="13" fillId="40" borderId="51" xfId="0" applyFont="1" applyFill="1" applyBorder="1" applyAlignment="1" applyProtection="1">
      <alignment horizontal="left" vertical="center"/>
      <protection/>
    </xf>
    <xf numFmtId="0" fontId="0" fillId="40" borderId="20"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0" fillId="0" borderId="0" xfId="0" applyFill="1" applyBorder="1" applyAlignment="1" applyProtection="1">
      <alignment horizontal="right" vertical="top" wrapText="1"/>
      <protection/>
    </xf>
    <xf numFmtId="0" fontId="6" fillId="36" borderId="52" xfId="0" applyFont="1" applyFill="1" applyBorder="1" applyAlignment="1" applyProtection="1">
      <alignment horizontal="left" vertical="top" wrapText="1"/>
      <protection/>
    </xf>
    <xf numFmtId="0" fontId="35" fillId="0" borderId="0" xfId="0" applyFont="1" applyBorder="1" applyAlignment="1" applyProtection="1">
      <alignment wrapText="1"/>
      <protection/>
    </xf>
    <xf numFmtId="203" fontId="6" fillId="34" borderId="10" xfId="65" applyNumberFormat="1" applyFont="1" applyFill="1" applyBorder="1" applyAlignment="1" applyProtection="1">
      <alignment horizontal="center" vertical="center" wrapText="1"/>
      <protection/>
    </xf>
    <xf numFmtId="0" fontId="0" fillId="33" borderId="10" xfId="0" applyFill="1" applyBorder="1" applyAlignment="1" applyProtection="1">
      <alignment horizontal="left" vertical="top" wrapText="1"/>
      <protection/>
    </xf>
    <xf numFmtId="0" fontId="0" fillId="33" borderId="10" xfId="0" applyFont="1" applyFill="1" applyBorder="1" applyAlignment="1" applyProtection="1">
      <alignment horizontal="left" vertical="top" wrapText="1"/>
      <protection/>
    </xf>
    <xf numFmtId="0" fontId="27" fillId="33" borderId="10" xfId="65" applyFont="1" applyFill="1" applyBorder="1" applyAlignment="1" applyProtection="1">
      <alignment horizontal="left" vertical="center" wrapText="1"/>
      <protection/>
    </xf>
    <xf numFmtId="0" fontId="27" fillId="38" borderId="10" xfId="65" applyFont="1" applyFill="1" applyBorder="1" applyAlignment="1" applyProtection="1">
      <alignment horizontal="left" vertical="center" wrapText="1"/>
      <protection/>
    </xf>
    <xf numFmtId="0" fontId="11" fillId="0" borderId="10" xfId="0" applyFont="1" applyFill="1" applyBorder="1" applyAlignment="1" applyProtection="1">
      <alignment vertical="center" wrapText="1"/>
      <protection/>
    </xf>
    <xf numFmtId="203" fontId="0" fillId="0" borderId="0" xfId="65" applyNumberFormat="1" applyFont="1" applyFill="1" applyBorder="1" applyAlignment="1" applyProtection="1">
      <alignment horizontal="center" vertical="center"/>
      <protection/>
    </xf>
    <xf numFmtId="0" fontId="26" fillId="0" borderId="0" xfId="0" applyFont="1" applyBorder="1" applyAlignment="1" applyProtection="1">
      <alignment vertical="center" wrapText="1"/>
      <protection/>
    </xf>
    <xf numFmtId="0" fontId="0" fillId="0" borderId="0" xfId="0" applyBorder="1" applyAlignment="1" applyProtection="1">
      <alignment/>
      <protection/>
    </xf>
    <xf numFmtId="2" fontId="0" fillId="0" borderId="0" xfId="0" applyNumberFormat="1" applyFill="1" applyAlignment="1" applyProtection="1">
      <alignment horizontal="left" vertical="top" wrapText="1"/>
      <protection/>
    </xf>
    <xf numFmtId="0" fontId="0" fillId="0" borderId="53" xfId="0" applyFill="1" applyBorder="1" applyAlignment="1" applyProtection="1">
      <alignment horizontal="left" vertical="top" wrapText="1"/>
      <protection/>
    </xf>
    <xf numFmtId="0" fontId="8" fillId="38" borderId="54" xfId="0" applyFont="1" applyFill="1" applyBorder="1" applyAlignment="1" applyProtection="1">
      <alignment horizontal="center" vertical="top" wrapText="1"/>
      <protection/>
    </xf>
    <xf numFmtId="0" fontId="0" fillId="0" borderId="54" xfId="0" applyFill="1" applyBorder="1" applyAlignment="1" applyProtection="1">
      <alignment horizontal="right" vertical="top" wrapText="1"/>
      <protection/>
    </xf>
    <xf numFmtId="0" fontId="6" fillId="42" borderId="34"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top" wrapText="1"/>
      <protection/>
    </xf>
    <xf numFmtId="0" fontId="0" fillId="0" borderId="10" xfId="0" applyFont="1" applyFill="1" applyBorder="1" applyAlignment="1" applyProtection="1">
      <alignment horizontal="left" wrapText="1"/>
      <protection/>
    </xf>
    <xf numFmtId="1" fontId="0" fillId="0" borderId="10" xfId="65" applyNumberFormat="1" applyFont="1" applyFill="1" applyBorder="1" applyAlignment="1" applyProtection="1">
      <alignment horizontal="left" wrapText="1"/>
      <protection/>
    </xf>
    <xf numFmtId="0" fontId="27" fillId="38" borderId="10" xfId="65" applyFont="1" applyFill="1" applyBorder="1" applyAlignment="1" applyProtection="1">
      <alignment vertical="top" wrapText="1"/>
      <protection/>
    </xf>
    <xf numFmtId="0" fontId="0" fillId="0" borderId="0" xfId="0" applyFont="1" applyFill="1" applyBorder="1" applyAlignment="1" applyProtection="1">
      <alignment horizontal="right" vertical="top" wrapText="1"/>
      <protection/>
    </xf>
    <xf numFmtId="0" fontId="0" fillId="0" borderId="0" xfId="65" applyNumberFormat="1" applyFont="1" applyFill="1" applyBorder="1" applyAlignment="1" applyProtection="1">
      <alignment horizontal="center" vertical="center"/>
      <protection/>
    </xf>
    <xf numFmtId="0" fontId="26" fillId="0" borderId="0" xfId="0" applyFont="1" applyBorder="1" applyAlignment="1" applyProtection="1">
      <alignment horizontal="center" vertical="center" wrapText="1"/>
      <protection/>
    </xf>
    <xf numFmtId="0" fontId="30" fillId="0" borderId="0" xfId="0" applyFont="1" applyFill="1" applyAlignment="1" applyProtection="1">
      <alignment horizontal="left" vertical="top" wrapText="1"/>
      <protection/>
    </xf>
    <xf numFmtId="0" fontId="0" fillId="0" borderId="55" xfId="0" applyFill="1" applyBorder="1" applyAlignment="1" applyProtection="1">
      <alignment horizontal="left" vertical="top" wrapText="1"/>
      <protection/>
    </xf>
    <xf numFmtId="0" fontId="8" fillId="38" borderId="55" xfId="0" applyFont="1" applyFill="1" applyBorder="1" applyAlignment="1" applyProtection="1">
      <alignment horizontal="center" vertical="top" wrapText="1"/>
      <protection/>
    </xf>
    <xf numFmtId="0" fontId="0" fillId="0" borderId="55" xfId="0" applyFill="1" applyBorder="1" applyAlignment="1" applyProtection="1">
      <alignment horizontal="right" vertical="top" wrapText="1"/>
      <protection/>
    </xf>
    <xf numFmtId="0" fontId="14" fillId="0" borderId="55" xfId="0" applyFont="1" applyFill="1" applyBorder="1" applyAlignment="1" applyProtection="1">
      <alignment horizontal="center" vertical="top" wrapText="1"/>
      <protection/>
    </xf>
    <xf numFmtId="0" fontId="0" fillId="0" borderId="55" xfId="0" applyFill="1" applyBorder="1" applyAlignment="1" applyProtection="1">
      <alignment horizontal="center" vertical="top" wrapText="1"/>
      <protection/>
    </xf>
    <xf numFmtId="205" fontId="0" fillId="0" borderId="55" xfId="0" applyNumberForma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29" fillId="0" borderId="0" xfId="0" applyFont="1" applyFill="1" applyBorder="1" applyAlignment="1" applyProtection="1">
      <alignment horizontal="left" vertical="top" wrapText="1"/>
      <protection/>
    </xf>
    <xf numFmtId="0" fontId="0" fillId="0" borderId="25" xfId="0" applyFill="1" applyBorder="1" applyAlignment="1" applyProtection="1">
      <alignment horizontal="left" vertical="top" wrapText="1"/>
      <protection/>
    </xf>
    <xf numFmtId="203" fontId="6" fillId="34" borderId="45" xfId="65" applyNumberFormat="1" applyFont="1" applyFill="1" applyBorder="1" applyAlignment="1" applyProtection="1">
      <alignment horizontal="center" vertical="center" wrapText="1"/>
      <protection/>
    </xf>
    <xf numFmtId="0" fontId="0" fillId="40" borderId="45" xfId="65" applyFont="1" applyFill="1" applyBorder="1" applyAlignment="1" applyProtection="1">
      <alignment vertical="top" wrapText="1"/>
      <protection/>
    </xf>
    <xf numFmtId="0" fontId="0" fillId="0" borderId="45" xfId="65" applyFont="1" applyFill="1" applyBorder="1" applyAlignment="1" applyProtection="1">
      <alignment vertical="top" wrapText="1"/>
      <protection/>
    </xf>
    <xf numFmtId="0" fontId="0" fillId="0" borderId="56" xfId="0" applyFill="1" applyBorder="1" applyAlignment="1" applyProtection="1">
      <alignment horizontal="right" vertical="top" wrapText="1"/>
      <protection/>
    </xf>
    <xf numFmtId="0" fontId="8" fillId="38" borderId="56" xfId="0" applyFont="1" applyFill="1" applyBorder="1" applyAlignment="1" applyProtection="1">
      <alignment horizontal="center" vertical="top" wrapText="1"/>
      <protection/>
    </xf>
    <xf numFmtId="0" fontId="14" fillId="0" borderId="56" xfId="0" applyFont="1" applyFill="1" applyBorder="1" applyAlignment="1" applyProtection="1">
      <alignment horizontal="center" vertical="top" wrapText="1"/>
      <protection/>
    </xf>
    <xf numFmtId="0" fontId="0" fillId="0" borderId="56" xfId="0" applyFill="1" applyBorder="1" applyAlignment="1" applyProtection="1">
      <alignment horizontal="center" vertical="top" wrapText="1"/>
      <protection/>
    </xf>
    <xf numFmtId="195" fontId="0" fillId="0" borderId="56" xfId="42" applyFont="1" applyFill="1" applyBorder="1" applyAlignment="1" applyProtection="1">
      <alignment horizontal="center" vertical="top" wrapText="1"/>
      <protection/>
    </xf>
    <xf numFmtId="16" fontId="29" fillId="0" borderId="0" xfId="0" applyNumberFormat="1" applyFont="1" applyFill="1" applyBorder="1" applyAlignment="1" applyProtection="1">
      <alignment horizontal="left" vertical="top" wrapText="1"/>
      <protection/>
    </xf>
    <xf numFmtId="16" fontId="0" fillId="0" borderId="0" xfId="0" applyNumberFormat="1" applyFont="1" applyFill="1" applyBorder="1" applyAlignment="1" applyProtection="1" quotePrefix="1">
      <alignment horizontal="left" vertical="top" wrapText="1"/>
      <protection/>
    </xf>
    <xf numFmtId="203" fontId="38" fillId="0" borderId="43" xfId="65" applyNumberFormat="1" applyFont="1" applyFill="1" applyBorder="1" applyAlignment="1" applyProtection="1">
      <alignment horizontal="center" vertical="center"/>
      <protection/>
    </xf>
    <xf numFmtId="0" fontId="0" fillId="0" borderId="43" xfId="0" applyFill="1" applyBorder="1" applyAlignment="1" applyProtection="1">
      <alignment horizontal="left" vertical="top" wrapText="1"/>
      <protection/>
    </xf>
    <xf numFmtId="203" fontId="6" fillId="0" borderId="43" xfId="65" applyNumberFormat="1" applyFont="1" applyFill="1" applyBorder="1" applyAlignment="1" applyProtection="1">
      <alignment horizontal="center" vertical="center" wrapText="1"/>
      <protection/>
    </xf>
    <xf numFmtId="0" fontId="0" fillId="0" borderId="43" xfId="65" applyFont="1" applyFill="1" applyBorder="1" applyAlignment="1" applyProtection="1">
      <alignment vertical="top" wrapText="1"/>
      <protection/>
    </xf>
    <xf numFmtId="203" fontId="6" fillId="0" borderId="43" xfId="65" applyNumberFormat="1" applyFont="1" applyFill="1" applyBorder="1" applyAlignment="1" applyProtection="1">
      <alignment horizontal="center" vertical="center"/>
      <protection/>
    </xf>
    <xf numFmtId="203" fontId="0" fillId="0" borderId="43" xfId="65" applyNumberFormat="1" applyFont="1" applyFill="1" applyBorder="1" applyAlignment="1" applyProtection="1">
      <alignment horizontal="center" vertical="center"/>
      <protection/>
    </xf>
    <xf numFmtId="0" fontId="8" fillId="38" borderId="0" xfId="0" applyFont="1" applyFill="1" applyBorder="1" applyAlignment="1" applyProtection="1">
      <alignment horizontal="center" vertical="top" wrapText="1"/>
      <protection/>
    </xf>
    <xf numFmtId="0" fontId="14" fillId="0" borderId="0" xfId="0" applyFont="1"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42" borderId="24" xfId="0" applyFill="1" applyBorder="1" applyAlignment="1" applyProtection="1">
      <alignment horizontal="left" vertical="top" wrapText="1"/>
      <protection/>
    </xf>
    <xf numFmtId="0" fontId="0" fillId="42" borderId="25" xfId="0" applyFont="1" applyFill="1" applyBorder="1" applyAlignment="1" applyProtection="1">
      <alignment horizontal="left" vertical="center" wrapText="1"/>
      <protection/>
    </xf>
    <xf numFmtId="0" fontId="0" fillId="42" borderId="25" xfId="0" applyFill="1" applyBorder="1" applyAlignment="1" applyProtection="1">
      <alignment horizontal="left" vertical="top" wrapText="1"/>
      <protection/>
    </xf>
    <xf numFmtId="0" fontId="0" fillId="42" borderId="43" xfId="0" applyFill="1" applyBorder="1" applyAlignment="1" applyProtection="1">
      <alignment horizontal="left" vertical="top" wrapText="1"/>
      <protection/>
    </xf>
    <xf numFmtId="2" fontId="0" fillId="42" borderId="43" xfId="0" applyNumberFormat="1" applyFill="1" applyBorder="1" applyAlignment="1" applyProtection="1">
      <alignment horizontal="left" vertical="top" wrapText="1"/>
      <protection/>
    </xf>
    <xf numFmtId="0" fontId="14" fillId="42" borderId="43" xfId="0" applyFont="1" applyFill="1" applyBorder="1" applyAlignment="1" applyProtection="1">
      <alignment horizontal="left" vertical="top" wrapText="1"/>
      <protection/>
    </xf>
    <xf numFmtId="0" fontId="0" fillId="42" borderId="43" xfId="0" applyFill="1" applyBorder="1" applyAlignment="1" applyProtection="1">
      <alignment horizontal="center" vertical="top" wrapText="1"/>
      <protection/>
    </xf>
    <xf numFmtId="0" fontId="0" fillId="42" borderId="44" xfId="0" applyFill="1" applyBorder="1" applyAlignment="1" applyProtection="1">
      <alignment horizontal="center" vertical="top" wrapText="1"/>
      <protection/>
    </xf>
    <xf numFmtId="0" fontId="0" fillId="0" borderId="22" xfId="0" applyFill="1" applyBorder="1" applyAlignment="1" applyProtection="1">
      <alignment horizontal="left" vertical="top" wrapText="1"/>
      <protection/>
    </xf>
    <xf numFmtId="0" fontId="8" fillId="43" borderId="42" xfId="65" applyFont="1" applyFill="1" applyBorder="1" applyAlignment="1" applyProtection="1">
      <alignment vertical="center"/>
      <protection/>
    </xf>
    <xf numFmtId="0" fontId="17" fillId="43" borderId="42" xfId="0" applyFont="1" applyFill="1" applyBorder="1" applyAlignment="1" applyProtection="1">
      <alignment vertical="top"/>
      <protection/>
    </xf>
    <xf numFmtId="0" fontId="8" fillId="43" borderId="43" xfId="65" applyFont="1" applyFill="1" applyBorder="1" applyProtection="1">
      <alignment/>
      <protection/>
    </xf>
    <xf numFmtId="0" fontId="8" fillId="29" borderId="42" xfId="0" applyFont="1" applyFill="1" applyBorder="1" applyAlignment="1" applyProtection="1">
      <alignment vertical="top"/>
      <protection/>
    </xf>
    <xf numFmtId="0" fontId="8" fillId="29" borderId="43" xfId="0" applyFont="1" applyFill="1" applyBorder="1" applyAlignment="1" applyProtection="1">
      <alignment vertical="top"/>
      <protection/>
    </xf>
    <xf numFmtId="0" fontId="8" fillId="44" borderId="42" xfId="0" applyFont="1" applyFill="1" applyBorder="1" applyAlignment="1" applyProtection="1">
      <alignment vertical="center"/>
      <protection/>
    </xf>
    <xf numFmtId="0" fontId="0" fillId="44" borderId="43" xfId="0" applyFill="1" applyBorder="1" applyAlignment="1" applyProtection="1">
      <alignment/>
      <protection/>
    </xf>
    <xf numFmtId="2" fontId="0" fillId="44" borderId="43" xfId="0" applyNumberFormat="1" applyFill="1" applyBorder="1" applyAlignment="1" applyProtection="1">
      <alignment/>
      <protection/>
    </xf>
    <xf numFmtId="0" fontId="8" fillId="44" borderId="20" xfId="0" applyFont="1" applyFill="1" applyBorder="1" applyAlignment="1" applyProtection="1">
      <alignment horizontal="center" vertical="center" wrapText="1"/>
      <protection/>
    </xf>
    <xf numFmtId="0" fontId="8" fillId="44" borderId="19" xfId="0" applyFont="1" applyFill="1" applyBorder="1" applyAlignment="1" applyProtection="1">
      <alignment horizontal="center" vertical="center" wrapText="1"/>
      <protection/>
    </xf>
    <xf numFmtId="0" fontId="8" fillId="44" borderId="43" xfId="0" applyFont="1" applyFill="1" applyBorder="1" applyAlignment="1" applyProtection="1">
      <alignment horizontal="center" vertical="center" wrapText="1"/>
      <protection/>
    </xf>
    <xf numFmtId="0" fontId="8" fillId="44" borderId="44"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0" fontId="29" fillId="0" borderId="0" xfId="0" applyFont="1" applyFill="1" applyBorder="1" applyAlignment="1" applyProtection="1">
      <alignment vertical="top" wrapText="1"/>
      <protection/>
    </xf>
    <xf numFmtId="0" fontId="8" fillId="43" borderId="19" xfId="65" applyFont="1" applyFill="1" applyBorder="1" applyProtection="1">
      <alignment/>
      <protection/>
    </xf>
    <xf numFmtId="0" fontId="17" fillId="43" borderId="20" xfId="0" applyFont="1" applyFill="1" applyBorder="1" applyAlignment="1" applyProtection="1">
      <alignment vertical="top"/>
      <protection/>
    </xf>
    <xf numFmtId="0" fontId="8" fillId="43" borderId="20" xfId="65" applyFont="1" applyFill="1" applyBorder="1" applyProtection="1">
      <alignment/>
      <protection/>
    </xf>
    <xf numFmtId="0" fontId="8" fillId="44" borderId="19" xfId="0" applyFont="1" applyFill="1" applyBorder="1" applyAlignment="1" applyProtection="1">
      <alignment horizontal="left" vertical="top"/>
      <protection/>
    </xf>
    <xf numFmtId="0" fontId="8" fillId="44" borderId="20" xfId="0" applyFont="1" applyFill="1" applyBorder="1" applyAlignment="1" applyProtection="1">
      <alignment horizontal="left" vertical="top"/>
      <protection/>
    </xf>
    <xf numFmtId="0" fontId="0" fillId="44" borderId="20" xfId="0" applyFill="1" applyBorder="1" applyAlignment="1" applyProtection="1">
      <alignment/>
      <protection/>
    </xf>
    <xf numFmtId="0" fontId="8" fillId="0" borderId="20" xfId="65" applyFont="1" applyFill="1" applyBorder="1" applyProtection="1">
      <alignment/>
      <protection/>
    </xf>
    <xf numFmtId="0" fontId="0" fillId="44" borderId="20" xfId="0" applyFont="1" applyFill="1" applyBorder="1" applyAlignment="1" applyProtection="1">
      <alignment/>
      <protection/>
    </xf>
    <xf numFmtId="0" fontId="8" fillId="0" borderId="20"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0" fillId="36" borderId="11" xfId="0" applyFont="1"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0" fillId="36" borderId="12" xfId="0" applyFont="1" applyFill="1" applyBorder="1" applyAlignment="1" applyProtection="1">
      <alignment horizontal="center" vertical="top" wrapText="1"/>
      <protection/>
    </xf>
    <xf numFmtId="0" fontId="16" fillId="0" borderId="0" xfId="65" applyFont="1" applyBorder="1" applyAlignment="1" applyProtection="1">
      <alignment horizontal="center" vertical="top"/>
      <protection/>
    </xf>
    <xf numFmtId="0" fontId="0" fillId="36" borderId="57" xfId="0" applyFont="1" applyFill="1" applyBorder="1" applyAlignment="1" applyProtection="1">
      <alignment vertical="center" wrapText="1"/>
      <protection/>
    </xf>
    <xf numFmtId="0" fontId="0" fillId="36" borderId="58" xfId="0" applyFont="1" applyFill="1" applyBorder="1" applyAlignment="1" applyProtection="1">
      <alignment vertical="center" wrapText="1"/>
      <protection/>
    </xf>
    <xf numFmtId="0" fontId="0" fillId="36" borderId="57" xfId="0" applyFill="1" applyBorder="1" applyAlignment="1" applyProtection="1">
      <alignment horizontal="center" vertical="center" wrapText="1"/>
      <protection/>
    </xf>
    <xf numFmtId="0" fontId="6" fillId="36" borderId="59" xfId="67" applyFont="1" applyFill="1" applyBorder="1" applyAlignment="1" applyProtection="1">
      <alignment horizontal="center" vertical="center" wrapText="1"/>
      <protection/>
    </xf>
    <xf numFmtId="0" fontId="6" fillId="36" borderId="60" xfId="67" applyFont="1" applyFill="1" applyBorder="1" applyAlignment="1" applyProtection="1">
      <alignment horizontal="center" vertical="center" wrapText="1"/>
      <protection/>
    </xf>
    <xf numFmtId="0" fontId="6" fillId="36" borderId="25" xfId="67" applyFont="1" applyFill="1" applyBorder="1" applyAlignment="1" applyProtection="1">
      <alignment horizontal="center" vertical="center" wrapText="1"/>
      <protection/>
    </xf>
    <xf numFmtId="0" fontId="6" fillId="0" borderId="0" xfId="67" applyFont="1" applyFill="1" applyBorder="1" applyAlignment="1" applyProtection="1">
      <alignment horizontal="center" vertical="center" wrapText="1"/>
      <protection/>
    </xf>
    <xf numFmtId="0" fontId="0" fillId="0" borderId="47" xfId="0" applyFill="1" applyBorder="1" applyAlignment="1" applyProtection="1">
      <alignment horizontal="left" vertical="top" wrapText="1"/>
      <protection/>
    </xf>
    <xf numFmtId="0" fontId="0" fillId="0" borderId="61" xfId="0" applyFill="1" applyBorder="1" applyAlignment="1" applyProtection="1">
      <alignment horizontal="left" vertical="top" wrapText="1"/>
      <protection/>
    </xf>
    <xf numFmtId="0" fontId="0" fillId="0" borderId="57" xfId="0" applyFont="1" applyFill="1" applyBorder="1" applyAlignment="1" applyProtection="1">
      <alignment horizontal="left" vertical="top" wrapText="1"/>
      <protection/>
    </xf>
    <xf numFmtId="0" fontId="0" fillId="0" borderId="57" xfId="0" applyFont="1" applyFill="1" applyBorder="1" applyAlignment="1" applyProtection="1">
      <alignment horizontal="left" vertical="top"/>
      <protection/>
    </xf>
    <xf numFmtId="0" fontId="0" fillId="39" borderId="57" xfId="0" applyFont="1" applyFill="1" applyBorder="1" applyAlignment="1" applyProtection="1">
      <alignment horizontal="center"/>
      <protection/>
    </xf>
    <xf numFmtId="0" fontId="0" fillId="0" borderId="57" xfId="0" applyFont="1" applyFill="1" applyBorder="1" applyAlignment="1" applyProtection="1">
      <alignment horizontal="center"/>
      <protection/>
    </xf>
    <xf numFmtId="0" fontId="0" fillId="0" borderId="57" xfId="0" applyFill="1" applyBorder="1" applyAlignment="1" applyProtection="1">
      <alignment horizontal="left" vertical="top" wrapText="1"/>
      <protection/>
    </xf>
    <xf numFmtId="0" fontId="0" fillId="0" borderId="62" xfId="0" applyFont="1" applyFill="1" applyBorder="1" applyAlignment="1" applyProtection="1">
      <alignment horizontal="left" vertical="top"/>
      <protection/>
    </xf>
    <xf numFmtId="0" fontId="0" fillId="36" borderId="40" xfId="0" applyFont="1" applyFill="1" applyBorder="1" applyAlignment="1" applyProtection="1">
      <alignment horizontal="center" vertical="center" wrapText="1"/>
      <protection/>
    </xf>
    <xf numFmtId="0" fontId="0" fillId="36" borderId="27" xfId="0" applyFont="1" applyFill="1" applyBorder="1" applyAlignment="1" applyProtection="1">
      <alignment horizontal="center" vertical="center" wrapText="1"/>
      <protection/>
    </xf>
    <xf numFmtId="0" fontId="0" fillId="36" borderId="28" xfId="0" applyFont="1" applyFill="1" applyBorder="1" applyAlignment="1" applyProtection="1">
      <alignment vertical="center" wrapText="1"/>
      <protection/>
    </xf>
    <xf numFmtId="0" fontId="0" fillId="36" borderId="14" xfId="0" applyFont="1" applyFill="1" applyBorder="1" applyAlignment="1" applyProtection="1">
      <alignment vertical="center" wrapText="1"/>
      <protection/>
    </xf>
    <xf numFmtId="0" fontId="0" fillId="36" borderId="28" xfId="0" applyFont="1" applyFill="1" applyBorder="1" applyAlignment="1" applyProtection="1">
      <alignment horizontal="center" vertical="center" wrapText="1"/>
      <protection/>
    </xf>
    <xf numFmtId="0" fontId="0" fillId="36" borderId="39" xfId="0" applyFill="1" applyBorder="1" applyAlignment="1" applyProtection="1">
      <alignment horizontal="center" vertical="top" wrapText="1"/>
      <protection/>
    </xf>
    <xf numFmtId="0" fontId="0" fillId="36" borderId="27" xfId="0" applyFill="1" applyBorder="1" applyAlignment="1" applyProtection="1">
      <alignment horizontal="center" vertical="top" wrapText="1"/>
      <protection/>
    </xf>
    <xf numFmtId="0" fontId="0" fillId="36" borderId="27" xfId="0" applyFont="1" applyFill="1" applyBorder="1" applyAlignment="1" applyProtection="1">
      <alignment horizontal="center" vertical="top" wrapText="1"/>
      <protection/>
    </xf>
    <xf numFmtId="0" fontId="0" fillId="0" borderId="27" xfId="0" applyFont="1" applyFill="1" applyBorder="1" applyAlignment="1" applyProtection="1">
      <alignment horizontal="center" vertical="top" wrapText="1"/>
      <protection/>
    </xf>
    <xf numFmtId="0" fontId="0" fillId="36" borderId="41" xfId="0" applyFill="1" applyBorder="1" applyAlignment="1" applyProtection="1">
      <alignment horizontal="center" vertical="top" wrapText="1"/>
      <protection/>
    </xf>
    <xf numFmtId="0" fontId="6" fillId="36" borderId="39" xfId="67" applyFont="1" applyFill="1" applyBorder="1" applyAlignment="1" applyProtection="1">
      <alignment horizontal="center" vertical="center" wrapText="1"/>
      <protection/>
    </xf>
    <xf numFmtId="203" fontId="6" fillId="36" borderId="27" xfId="67" applyNumberFormat="1" applyFont="1" applyFill="1" applyBorder="1" applyAlignment="1" applyProtection="1">
      <alignment horizontal="center" vertical="center" wrapText="1"/>
      <protection/>
    </xf>
    <xf numFmtId="203" fontId="6" fillId="36" borderId="12" xfId="67" applyNumberFormat="1" applyFont="1" applyFill="1" applyBorder="1" applyAlignment="1" applyProtection="1">
      <alignment horizontal="center" vertical="center" wrapText="1"/>
      <protection/>
    </xf>
    <xf numFmtId="203" fontId="6" fillId="36" borderId="41" xfId="67" applyNumberFormat="1" applyFont="1" applyFill="1" applyBorder="1" applyAlignment="1" applyProtection="1">
      <alignment horizontal="center" vertical="center" wrapText="1"/>
      <protection/>
    </xf>
    <xf numFmtId="0" fontId="0" fillId="36" borderId="63" xfId="0" applyFont="1" applyFill="1" applyBorder="1" applyAlignment="1" applyProtection="1">
      <alignment horizontal="center" vertical="center" wrapText="1"/>
      <protection/>
    </xf>
    <xf numFmtId="0" fontId="0" fillId="36" borderId="45" xfId="0" applyFont="1" applyFill="1" applyBorder="1" applyAlignment="1" applyProtection="1">
      <alignment horizontal="center" vertical="center" wrapText="1"/>
      <protection/>
    </xf>
    <xf numFmtId="0" fontId="0" fillId="36" borderId="63" xfId="0" applyFont="1" applyFill="1" applyBorder="1" applyAlignment="1" applyProtection="1">
      <alignment vertical="center" wrapText="1"/>
      <protection/>
    </xf>
    <xf numFmtId="0" fontId="0" fillId="36" borderId="64" xfId="0" applyFont="1" applyFill="1" applyBorder="1" applyAlignment="1" applyProtection="1">
      <alignment horizontal="center" vertical="top" wrapText="1"/>
      <protection/>
    </xf>
    <xf numFmtId="0" fontId="6" fillId="0" borderId="64" xfId="0" applyFont="1" applyFill="1" applyBorder="1" applyAlignment="1" applyProtection="1">
      <alignment horizontal="center" vertical="top" wrapText="1"/>
      <protection/>
    </xf>
    <xf numFmtId="0" fontId="6" fillId="0" borderId="45" xfId="0" applyFont="1" applyFill="1" applyBorder="1" applyAlignment="1" applyProtection="1">
      <alignment horizontal="center" vertical="top" wrapText="1"/>
      <protection/>
    </xf>
    <xf numFmtId="0" fontId="6" fillId="40" borderId="45" xfId="67" applyFont="1" applyFill="1" applyBorder="1" applyAlignment="1" applyProtection="1">
      <alignment horizontal="center" vertical="top" wrapText="1"/>
      <protection/>
    </xf>
    <xf numFmtId="203" fontId="6" fillId="40" borderId="27" xfId="67" applyNumberFormat="1" applyFont="1" applyFill="1" applyBorder="1" applyAlignment="1" applyProtection="1">
      <alignment horizontal="center" vertical="top" wrapText="1"/>
      <protection/>
    </xf>
    <xf numFmtId="203" fontId="6" fillId="40" borderId="12" xfId="67" applyNumberFormat="1" applyFont="1" applyFill="1" applyBorder="1" applyAlignment="1" applyProtection="1">
      <alignment horizontal="center" vertical="top" wrapText="1"/>
      <protection/>
    </xf>
    <xf numFmtId="0" fontId="6" fillId="39" borderId="45" xfId="67" applyFont="1" applyFill="1" applyBorder="1" applyAlignment="1" applyProtection="1">
      <alignment horizontal="center" vertical="top" wrapText="1"/>
      <protection/>
    </xf>
    <xf numFmtId="203" fontId="6" fillId="39" borderId="27" xfId="67" applyNumberFormat="1" applyFont="1" applyFill="1" applyBorder="1" applyAlignment="1" applyProtection="1">
      <alignment horizontal="center" vertical="top" wrapText="1"/>
      <protection/>
    </xf>
    <xf numFmtId="203" fontId="6" fillId="39" borderId="12" xfId="67" applyNumberFormat="1" applyFont="1" applyFill="1" applyBorder="1" applyAlignment="1" applyProtection="1">
      <alignment horizontal="center" vertical="top" wrapText="1"/>
      <protection/>
    </xf>
    <xf numFmtId="203" fontId="6" fillId="45" borderId="33" xfId="67" applyNumberFormat="1" applyFont="1" applyFill="1" applyBorder="1" applyAlignment="1" applyProtection="1">
      <alignment horizontal="center" vertical="top" wrapText="1"/>
      <protection/>
    </xf>
    <xf numFmtId="0" fontId="0" fillId="36" borderId="19" xfId="67" applyFont="1" applyFill="1" applyBorder="1" applyAlignment="1" applyProtection="1">
      <alignment horizontal="center" vertical="top" wrapText="1"/>
      <protection/>
    </xf>
    <xf numFmtId="0" fontId="6" fillId="0" borderId="65" xfId="67" applyFont="1" applyFill="1" applyBorder="1" applyAlignment="1" applyProtection="1">
      <alignment horizontal="center" vertical="top" wrapText="1"/>
      <protection/>
    </xf>
    <xf numFmtId="0" fontId="6" fillId="36" borderId="65" xfId="67" applyFont="1" applyFill="1" applyBorder="1" applyAlignment="1" applyProtection="1">
      <alignment horizontal="center" vertical="top" wrapText="1"/>
      <protection/>
    </xf>
    <xf numFmtId="0" fontId="6" fillId="36" borderId="66" xfId="67" applyFont="1" applyFill="1" applyBorder="1" applyAlignment="1" applyProtection="1">
      <alignment horizontal="center" vertical="top" wrapText="1"/>
      <protection/>
    </xf>
    <xf numFmtId="0" fontId="0" fillId="39" borderId="65" xfId="0" applyFont="1" applyFill="1" applyBorder="1" applyAlignment="1" applyProtection="1">
      <alignment horizontal="left" vertical="top" wrapText="1"/>
      <protection/>
    </xf>
    <xf numFmtId="0" fontId="0" fillId="39" borderId="62" xfId="0" applyFont="1" applyFill="1" applyBorder="1" applyAlignment="1" applyProtection="1">
      <alignment horizontal="left" vertical="top" wrapText="1"/>
      <protection/>
    </xf>
    <xf numFmtId="0" fontId="41" fillId="0" borderId="0" xfId="65" applyFont="1" applyFill="1" applyBorder="1" applyAlignment="1" applyProtection="1">
      <alignment horizontal="center" vertical="top" wrapText="1"/>
      <protection/>
    </xf>
    <xf numFmtId="0" fontId="6" fillId="0" borderId="34" xfId="0" applyFont="1" applyFill="1" applyBorder="1" applyAlignment="1" applyProtection="1">
      <alignment horizontal="left" vertical="top" wrapText="1"/>
      <protection/>
    </xf>
    <xf numFmtId="0" fontId="6" fillId="0" borderId="29" xfId="0" applyFont="1" applyFill="1" applyBorder="1" applyAlignment="1" applyProtection="1">
      <alignment horizontal="left" vertical="top" wrapText="1"/>
      <protection/>
    </xf>
    <xf numFmtId="0" fontId="6" fillId="42" borderId="67" xfId="0" applyFont="1" applyFill="1" applyBorder="1" applyAlignment="1" applyProtection="1">
      <alignment horizontal="left" vertical="top" wrapText="1"/>
      <protection/>
    </xf>
    <xf numFmtId="0" fontId="6" fillId="0" borderId="42" xfId="0" applyFont="1" applyFill="1" applyBorder="1" applyAlignment="1" applyProtection="1">
      <alignment horizontal="left" vertical="top" wrapText="1"/>
      <protection/>
    </xf>
    <xf numFmtId="0" fontId="0" fillId="0" borderId="65" xfId="0" applyFont="1" applyFill="1" applyBorder="1" applyAlignment="1" applyProtection="1">
      <alignment horizontal="left" vertical="top" wrapText="1"/>
      <protection/>
    </xf>
    <xf numFmtId="0" fontId="0" fillId="0" borderId="66" xfId="0" applyFont="1" applyFill="1" applyBorder="1" applyAlignment="1" applyProtection="1">
      <alignment horizontal="left" vertical="top" wrapText="1"/>
      <protection/>
    </xf>
    <xf numFmtId="0" fontId="0" fillId="39" borderId="66" xfId="0" applyFont="1" applyFill="1" applyBorder="1" applyAlignment="1" applyProtection="1">
      <alignment horizontal="left" vertical="top" wrapText="1"/>
      <protection/>
    </xf>
    <xf numFmtId="0" fontId="6" fillId="0" borderId="65" xfId="0" applyFont="1" applyFill="1" applyBorder="1" applyAlignment="1" applyProtection="1">
      <alignment horizontal="left" vertical="top" wrapText="1"/>
      <protection/>
    </xf>
    <xf numFmtId="0" fontId="6" fillId="0" borderId="43" xfId="0" applyFont="1" applyFill="1" applyBorder="1" applyAlignment="1" applyProtection="1">
      <alignment horizontal="left" vertical="top" wrapText="1"/>
      <protection/>
    </xf>
    <xf numFmtId="0" fontId="6" fillId="42" borderId="42" xfId="0" applyFont="1" applyFill="1" applyBorder="1" applyAlignment="1" applyProtection="1">
      <alignment horizontal="left" vertical="top" wrapText="1"/>
      <protection/>
    </xf>
    <xf numFmtId="0" fontId="6" fillId="0" borderId="68" xfId="0" applyFont="1" applyFill="1" applyBorder="1" applyAlignment="1" applyProtection="1">
      <alignment horizontal="left" vertical="top" wrapText="1"/>
      <protection/>
    </xf>
    <xf numFmtId="0" fontId="6" fillId="42" borderId="68" xfId="0" applyFont="1" applyFill="1" applyBorder="1" applyAlignment="1" applyProtection="1">
      <alignment horizontal="left" vertical="top" wrapText="1"/>
      <protection/>
    </xf>
    <xf numFmtId="0" fontId="6" fillId="0" borderId="44" xfId="0" applyFont="1" applyFill="1" applyBorder="1" applyAlignment="1" applyProtection="1">
      <alignment horizontal="left" vertical="top" wrapText="1"/>
      <protection/>
    </xf>
    <xf numFmtId="0" fontId="0" fillId="42" borderId="47" xfId="0" applyFill="1" applyBorder="1" applyAlignment="1" applyProtection="1">
      <alignment horizontal="left" vertical="top" wrapText="1"/>
      <protection/>
    </xf>
    <xf numFmtId="0" fontId="0" fillId="42" borderId="61" xfId="0" applyFill="1" applyBorder="1" applyAlignment="1" applyProtection="1">
      <alignment horizontal="left" vertical="top" wrapText="1"/>
      <protection/>
    </xf>
    <xf numFmtId="0" fontId="0" fillId="42" borderId="51" xfId="0" applyFill="1" applyBorder="1" applyAlignment="1" applyProtection="1">
      <alignment horizontal="left" vertical="top" wrapText="1"/>
      <protection/>
    </xf>
    <xf numFmtId="0" fontId="0" fillId="42" borderId="61" xfId="0" applyFont="1" applyFill="1" applyBorder="1" applyAlignment="1" applyProtection="1">
      <alignment horizontal="left" vertical="top" wrapText="1"/>
      <protection/>
    </xf>
    <xf numFmtId="0" fontId="0" fillId="42" borderId="49" xfId="0" applyFill="1" applyBorder="1" applyAlignment="1" applyProtection="1">
      <alignment horizontal="left" vertical="top" wrapText="1"/>
      <protection/>
    </xf>
    <xf numFmtId="0" fontId="0" fillId="42" borderId="69" xfId="0" applyFill="1" applyBorder="1" applyAlignment="1" applyProtection="1">
      <alignment horizontal="left" vertical="top" wrapText="1"/>
      <protection/>
    </xf>
    <xf numFmtId="2" fontId="0" fillId="42" borderId="61" xfId="0" applyNumberFormat="1" applyFill="1" applyBorder="1" applyAlignment="1" applyProtection="1">
      <alignment horizontal="left" vertical="top" wrapText="1"/>
      <protection/>
    </xf>
    <xf numFmtId="0" fontId="40" fillId="42" borderId="69" xfId="0" applyFont="1" applyFill="1" applyBorder="1" applyAlignment="1" applyProtection="1">
      <alignment horizontal="left" vertical="top" wrapText="1"/>
      <protection/>
    </xf>
    <xf numFmtId="0" fontId="39" fillId="42" borderId="69" xfId="0" applyFont="1" applyFill="1" applyBorder="1" applyAlignment="1" applyProtection="1">
      <alignment horizontal="left" vertical="top" wrapText="1"/>
      <protection/>
    </xf>
    <xf numFmtId="0" fontId="28" fillId="42" borderId="69" xfId="0" applyFont="1" applyFill="1" applyBorder="1" applyAlignment="1" applyProtection="1">
      <alignment horizontal="left" vertical="top" wrapText="1"/>
      <protection/>
    </xf>
    <xf numFmtId="0" fontId="6" fillId="42" borderId="47" xfId="0" applyFont="1" applyFill="1" applyBorder="1" applyAlignment="1" applyProtection="1">
      <alignment horizontal="left" vertical="top" wrapText="1"/>
      <protection/>
    </xf>
    <xf numFmtId="0" fontId="6" fillId="42" borderId="61" xfId="0" applyFont="1" applyFill="1" applyBorder="1" applyAlignment="1" applyProtection="1">
      <alignment horizontal="left" vertical="top" wrapText="1"/>
      <protection/>
    </xf>
    <xf numFmtId="0" fontId="0" fillId="42" borderId="48" xfId="0" applyFill="1" applyBorder="1" applyAlignment="1" applyProtection="1">
      <alignment horizontal="center" vertical="top" wrapText="1"/>
      <protection/>
    </xf>
    <xf numFmtId="203" fontId="6" fillId="42" borderId="61" xfId="0" applyNumberFormat="1" applyFont="1" applyFill="1" applyBorder="1" applyAlignment="1" applyProtection="1">
      <alignment horizontal="left" vertical="top" wrapText="1"/>
      <protection/>
    </xf>
    <xf numFmtId="0" fontId="0" fillId="42" borderId="49" xfId="0" applyFill="1" applyBorder="1" applyAlignment="1" applyProtection="1">
      <alignment horizontal="center" vertical="top" wrapText="1"/>
      <protection/>
    </xf>
    <xf numFmtId="0" fontId="0" fillId="42" borderId="47" xfId="0" applyFill="1" applyBorder="1" applyAlignment="1" applyProtection="1">
      <alignment horizontal="center" vertical="top" wrapText="1"/>
      <protection/>
    </xf>
    <xf numFmtId="0" fontId="0" fillId="42" borderId="20" xfId="0" applyFill="1" applyBorder="1" applyAlignment="1" applyProtection="1">
      <alignment horizontal="center" vertical="top" wrapText="1"/>
      <protection/>
    </xf>
    <xf numFmtId="0" fontId="0" fillId="42" borderId="20" xfId="0" applyFont="1" applyFill="1" applyBorder="1" applyAlignment="1" applyProtection="1">
      <alignment horizontal="center" vertical="top" wrapText="1"/>
      <protection/>
    </xf>
    <xf numFmtId="0" fontId="0" fillId="42" borderId="51" xfId="0" applyFont="1" applyFill="1" applyBorder="1" applyAlignment="1" applyProtection="1">
      <alignment horizontal="center" vertical="top" wrapText="1"/>
      <protection/>
    </xf>
    <xf numFmtId="0" fontId="0" fillId="42" borderId="48" xfId="0" applyFont="1" applyFill="1" applyBorder="1" applyAlignment="1" applyProtection="1">
      <alignment horizontal="center" vertical="top" wrapText="1"/>
      <protection/>
    </xf>
    <xf numFmtId="0" fontId="0" fillId="42" borderId="46" xfId="0" applyFont="1" applyFill="1" applyBorder="1" applyAlignment="1" applyProtection="1">
      <alignment horizontal="center" vertical="top" wrapText="1"/>
      <protection/>
    </xf>
    <xf numFmtId="0" fontId="6" fillId="0" borderId="10" xfId="0" applyFont="1" applyFill="1" applyBorder="1" applyAlignment="1" applyProtection="1">
      <alignment horizontal="left" vertical="top" wrapText="1"/>
      <protection/>
    </xf>
    <xf numFmtId="0" fontId="0" fillId="0" borderId="32" xfId="0" applyFont="1" applyFill="1" applyBorder="1" applyAlignment="1" applyProtection="1">
      <alignment horizontal="center" vertical="top" wrapText="1"/>
      <protection/>
    </xf>
    <xf numFmtId="203" fontId="0" fillId="40" borderId="32" xfId="0" applyNumberFormat="1"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37" xfId="0" applyFont="1" applyFill="1" applyBorder="1" applyAlignment="1" applyProtection="1">
      <alignment horizontal="left" vertical="top" wrapText="1"/>
      <protection/>
    </xf>
    <xf numFmtId="0" fontId="0" fillId="0" borderId="32" xfId="0" applyNumberFormat="1" applyFont="1" applyFill="1" applyBorder="1" applyAlignment="1" applyProtection="1" quotePrefix="1">
      <alignment horizontal="left" vertical="top" wrapText="1"/>
      <protection/>
    </xf>
    <xf numFmtId="16" fontId="0" fillId="0" borderId="37" xfId="0" applyNumberFormat="1" applyFont="1" applyFill="1" applyBorder="1" applyAlignment="1" applyProtection="1" quotePrefix="1">
      <alignment horizontal="left" vertical="top" wrapText="1"/>
      <protection/>
    </xf>
    <xf numFmtId="0" fontId="0" fillId="0" borderId="49" xfId="0" applyFont="1" applyFill="1" applyBorder="1" applyAlignment="1" applyProtection="1">
      <alignment horizontal="left" vertical="top" wrapText="1"/>
      <protection/>
    </xf>
    <xf numFmtId="0" fontId="0" fillId="42" borderId="70" xfId="0" applyFill="1" applyBorder="1" applyAlignment="1" applyProtection="1">
      <alignment horizontal="left" vertical="top" wrapText="1"/>
      <protection/>
    </xf>
    <xf numFmtId="0" fontId="0" fillId="42" borderId="71" xfId="0" applyFont="1" applyFill="1" applyBorder="1" applyAlignment="1" applyProtection="1">
      <alignment horizontal="left" vertical="center" wrapText="1"/>
      <protection/>
    </xf>
    <xf numFmtId="0" fontId="0" fillId="42" borderId="71" xfId="0" applyFont="1" applyFill="1" applyBorder="1" applyAlignment="1" applyProtection="1">
      <alignment vertical="center" wrapText="1"/>
      <protection/>
    </xf>
    <xf numFmtId="0" fontId="0" fillId="42" borderId="71" xfId="0" applyFill="1" applyBorder="1" applyAlignment="1" applyProtection="1">
      <alignment horizontal="left" vertical="top" wrapText="1"/>
      <protection/>
    </xf>
    <xf numFmtId="2" fontId="0" fillId="42" borderId="71" xfId="0" applyNumberFormat="1" applyFill="1" applyBorder="1" applyAlignment="1" applyProtection="1">
      <alignment horizontal="left" vertical="top" wrapText="1"/>
      <protection/>
    </xf>
    <xf numFmtId="0" fontId="0" fillId="42" borderId="72" xfId="0" applyFill="1" applyBorder="1" applyAlignment="1" applyProtection="1">
      <alignment horizontal="left" vertical="top" wrapText="1"/>
      <protection/>
    </xf>
    <xf numFmtId="0" fontId="0" fillId="0" borderId="0" xfId="0" applyFill="1" applyAlignment="1" applyProtection="1">
      <alignment/>
      <protection/>
    </xf>
    <xf numFmtId="0" fontId="0" fillId="38" borderId="0" xfId="0" applyFont="1" applyFill="1" applyAlignment="1" applyProtection="1">
      <alignment horizontal="left" vertical="top" wrapText="1"/>
      <protection/>
    </xf>
    <xf numFmtId="0" fontId="7" fillId="0" borderId="0" xfId="0" applyFont="1" applyFill="1" applyAlignment="1" applyProtection="1">
      <alignment/>
      <protection/>
    </xf>
    <xf numFmtId="0" fontId="7" fillId="0" borderId="0" xfId="0" applyFont="1" applyFill="1" applyAlignment="1" applyProtection="1">
      <alignment horizontal="center"/>
      <protection/>
    </xf>
    <xf numFmtId="2" fontId="7" fillId="0" borderId="0" xfId="0" applyNumberFormat="1" applyFont="1" applyFill="1" applyAlignment="1" applyProtection="1">
      <alignment/>
      <protection/>
    </xf>
    <xf numFmtId="0" fontId="22" fillId="0" borderId="0" xfId="0" applyFont="1" applyFill="1" applyAlignment="1" applyProtection="1">
      <alignment horizontal="center"/>
      <protection/>
    </xf>
    <xf numFmtId="0" fontId="7" fillId="0" borderId="0" xfId="0" applyFont="1" applyFill="1" applyAlignment="1" applyProtection="1">
      <alignment horizontal="center" vertical="top"/>
      <protection/>
    </xf>
    <xf numFmtId="0" fontId="23" fillId="0" borderId="0" xfId="0" applyFont="1" applyFill="1" applyBorder="1" applyAlignment="1" applyProtection="1">
      <alignment vertical="center" wrapText="1"/>
      <protection/>
    </xf>
    <xf numFmtId="0" fontId="0" fillId="0" borderId="0" xfId="0" applyFont="1" applyFill="1" applyAlignment="1" applyProtection="1">
      <alignment horizontal="center" vertical="top" wrapText="1"/>
      <protection/>
    </xf>
    <xf numFmtId="0" fontId="0" fillId="0" borderId="0" xfId="0" applyFont="1" applyFill="1" applyAlignment="1" applyProtection="1">
      <alignment horizontal="right" vertical="top" wrapText="1"/>
      <protection/>
    </xf>
    <xf numFmtId="2" fontId="0" fillId="0" borderId="0" xfId="0" applyNumberFormat="1" applyFont="1" applyFill="1" applyAlignment="1" applyProtection="1">
      <alignment horizontal="center" vertical="top" wrapText="1"/>
      <protection/>
    </xf>
    <xf numFmtId="0" fontId="5" fillId="0" borderId="0" xfId="0" applyFont="1" applyAlignment="1" applyProtection="1">
      <alignment horizontal="center"/>
      <protection/>
    </xf>
    <xf numFmtId="0" fontId="1" fillId="0" borderId="0" xfId="0" applyFont="1" applyFill="1" applyAlignment="1" applyProtection="1">
      <alignment horizontal="center" vertical="center" wrapText="1"/>
      <protection/>
    </xf>
    <xf numFmtId="0" fontId="7" fillId="0" borderId="0" xfId="0" applyFont="1" applyAlignment="1" applyProtection="1">
      <alignment horizontal="center"/>
      <protection/>
    </xf>
    <xf numFmtId="0" fontId="0" fillId="0" borderId="0" xfId="0" applyFont="1" applyAlignment="1" applyProtection="1">
      <alignment/>
      <protection/>
    </xf>
    <xf numFmtId="0" fontId="23" fillId="0" borderId="0" xfId="0" applyFont="1" applyBorder="1" applyAlignment="1" applyProtection="1">
      <alignment horizontal="left" vertical="center" wrapText="1"/>
      <protection/>
    </xf>
    <xf numFmtId="0" fontId="0" fillId="0" borderId="0" xfId="0" applyBorder="1" applyAlignment="1" applyProtection="1">
      <alignment horizontal="center"/>
      <protection/>
    </xf>
    <xf numFmtId="0" fontId="6" fillId="0" borderId="0" xfId="0" applyFont="1" applyFill="1" applyBorder="1" applyAlignment="1" applyProtection="1">
      <alignment vertical="center" wrapText="1"/>
      <protection/>
    </xf>
    <xf numFmtId="0" fontId="5" fillId="0" borderId="0" xfId="0" applyFont="1" applyBorder="1" applyAlignment="1" applyProtection="1">
      <alignment horizontal="center"/>
      <protection/>
    </xf>
    <xf numFmtId="0" fontId="23" fillId="0" borderId="0" xfId="0" applyFont="1" applyFill="1" applyBorder="1" applyAlignment="1" applyProtection="1">
      <alignment vertical="top" wrapText="1"/>
      <protection/>
    </xf>
    <xf numFmtId="0" fontId="0" fillId="42" borderId="69" xfId="0" applyFont="1" applyFill="1" applyBorder="1" applyAlignment="1" applyProtection="1">
      <alignment horizontal="left" vertical="top" wrapText="1"/>
      <protection/>
    </xf>
    <xf numFmtId="0" fontId="0" fillId="46" borderId="27" xfId="0" applyFont="1" applyFill="1" applyBorder="1" applyAlignment="1" applyProtection="1">
      <alignment horizontal="center" vertical="top" wrapText="1"/>
      <protection/>
    </xf>
    <xf numFmtId="0" fontId="9" fillId="0" borderId="0" xfId="60" applyFont="1" applyBorder="1">
      <alignment/>
      <protection/>
    </xf>
    <xf numFmtId="0" fontId="9" fillId="0" borderId="0" xfId="60" applyFont="1" applyBorder="1" applyAlignment="1">
      <alignment/>
      <protection/>
    </xf>
    <xf numFmtId="0" fontId="76" fillId="0" borderId="10" xfId="0" applyFont="1" applyBorder="1" applyAlignment="1">
      <alignment/>
    </xf>
    <xf numFmtId="0" fontId="76" fillId="0" borderId="10" xfId="0" applyFont="1" applyBorder="1" applyAlignment="1">
      <alignment wrapText="1"/>
    </xf>
    <xf numFmtId="2" fontId="0" fillId="0" borderId="10" xfId="0" applyNumberFormat="1" applyFont="1" applyBorder="1" applyAlignment="1" applyProtection="1">
      <alignment horizontal="left"/>
      <protection locked="0"/>
    </xf>
    <xf numFmtId="0" fontId="6" fillId="33" borderId="10" xfId="65" applyNumberFormat="1" applyFont="1" applyFill="1" applyBorder="1" applyAlignment="1" applyProtection="1">
      <alignment horizontal="center" vertical="center"/>
      <protection locked="0"/>
    </xf>
    <xf numFmtId="0" fontId="0" fillId="0" borderId="73" xfId="0" applyFill="1" applyBorder="1" applyAlignment="1" applyProtection="1">
      <alignment horizontal="center" vertical="top" wrapText="1"/>
      <protection/>
    </xf>
    <xf numFmtId="0" fontId="0" fillId="0" borderId="74" xfId="0" applyFill="1" applyBorder="1" applyAlignment="1" applyProtection="1">
      <alignment horizontal="center" vertical="top" wrapText="1"/>
      <protection/>
    </xf>
    <xf numFmtId="0" fontId="8" fillId="38" borderId="75" xfId="0" applyFont="1" applyFill="1" applyBorder="1" applyAlignment="1" applyProtection="1">
      <alignment horizontal="center" vertical="top" wrapText="1"/>
      <protection/>
    </xf>
    <xf numFmtId="0" fontId="6" fillId="47" borderId="67" xfId="0" applyFont="1" applyFill="1" applyBorder="1" applyAlignment="1" applyProtection="1">
      <alignment horizontal="center" vertical="top" wrapText="1"/>
      <protection/>
    </xf>
    <xf numFmtId="0" fontId="76" fillId="0" borderId="17" xfId="0" applyFont="1" applyBorder="1" applyAlignment="1">
      <alignment/>
    </xf>
    <xf numFmtId="2" fontId="29" fillId="0" borderId="17" xfId="0" applyNumberFormat="1" applyFont="1" applyFill="1" applyBorder="1" applyAlignment="1" applyProtection="1">
      <alignment horizontal="left" vertical="top" wrapText="1"/>
      <protection/>
    </xf>
    <xf numFmtId="2" fontId="29" fillId="0" borderId="0" xfId="0" applyNumberFormat="1" applyFont="1" applyFill="1" applyBorder="1" applyAlignment="1" applyProtection="1">
      <alignment horizontal="left" vertical="top" wrapText="1"/>
      <protection/>
    </xf>
    <xf numFmtId="11" fontId="29" fillId="0" borderId="0" xfId="0" applyNumberFormat="1" applyFont="1" applyFill="1" applyBorder="1" applyAlignment="1" applyProtection="1">
      <alignment horizontal="left" vertical="top" wrapText="1"/>
      <protection/>
    </xf>
    <xf numFmtId="2" fontId="0" fillId="0" borderId="0" xfId="0" applyNumberFormat="1" applyFont="1" applyFill="1" applyBorder="1" applyAlignment="1" applyProtection="1">
      <alignment horizontal="left" vertical="top" wrapText="1"/>
      <protection/>
    </xf>
    <xf numFmtId="0" fontId="0" fillId="48" borderId="66" xfId="0" applyFont="1" applyFill="1" applyBorder="1" applyAlignment="1" applyProtection="1">
      <alignment horizontal="left" vertical="top" wrapText="1"/>
      <protection/>
    </xf>
    <xf numFmtId="2" fontId="6" fillId="36" borderId="10" xfId="0" applyNumberFormat="1" applyFont="1" applyFill="1" applyBorder="1" applyAlignment="1">
      <alignment horizontal="center" wrapText="1"/>
    </xf>
    <xf numFmtId="2" fontId="0" fillId="0" borderId="0" xfId="0" applyNumberFormat="1" applyAlignment="1">
      <alignment wrapText="1"/>
    </xf>
    <xf numFmtId="2" fontId="0" fillId="0" borderId="0" xfId="0" applyNumberFormat="1" applyFont="1" applyAlignment="1">
      <alignment wrapText="1"/>
    </xf>
    <xf numFmtId="2" fontId="0" fillId="49" borderId="10" xfId="0" applyNumberFormat="1" applyFill="1" applyBorder="1" applyAlignment="1" applyProtection="1">
      <alignment horizontal="left" vertical="top" wrapText="1"/>
      <protection/>
    </xf>
    <xf numFmtId="2" fontId="0" fillId="50" borderId="10" xfId="0" applyNumberFormat="1" applyFill="1" applyBorder="1" applyAlignment="1" applyProtection="1">
      <alignment horizontal="left" vertical="top" wrapText="1"/>
      <protection/>
    </xf>
    <xf numFmtId="0" fontId="0" fillId="50" borderId="10" xfId="0" applyFill="1" applyBorder="1" applyAlignment="1" applyProtection="1">
      <alignment horizontal="center" vertical="top" wrapText="1"/>
      <protection/>
    </xf>
    <xf numFmtId="213" fontId="0" fillId="50" borderId="27" xfId="0" applyNumberFormat="1" applyFill="1" applyBorder="1" applyAlignment="1" applyProtection="1">
      <alignment/>
      <protection locked="0"/>
    </xf>
    <xf numFmtId="0" fontId="0" fillId="50" borderId="10" xfId="0" applyFill="1" applyBorder="1" applyAlignment="1" applyProtection="1">
      <alignment/>
      <protection locked="0"/>
    </xf>
    <xf numFmtId="2" fontId="0" fillId="50" borderId="27" xfId="0" applyNumberFormat="1" applyFill="1" applyBorder="1" applyAlignment="1" applyProtection="1">
      <alignment/>
      <protection locked="0"/>
    </xf>
    <xf numFmtId="2" fontId="0" fillId="50" borderId="10" xfId="0" applyNumberFormat="1" applyFill="1" applyBorder="1" applyAlignment="1" applyProtection="1">
      <alignment/>
      <protection locked="0"/>
    </xf>
    <xf numFmtId="0" fontId="6" fillId="47" borderId="67" xfId="0" applyFont="1" applyFill="1" applyBorder="1" applyAlignment="1" applyProtection="1">
      <alignment horizontal="center" vertical="top" wrapText="1"/>
      <protection locked="0"/>
    </xf>
    <xf numFmtId="0" fontId="6" fillId="0" borderId="0" xfId="0" applyFont="1" applyFill="1" applyAlignment="1">
      <alignment/>
    </xf>
    <xf numFmtId="0" fontId="0" fillId="0" borderId="0" xfId="0" applyFont="1" applyFill="1" applyAlignment="1">
      <alignment wrapText="1"/>
    </xf>
    <xf numFmtId="0" fontId="4" fillId="0" borderId="0" xfId="60" applyFont="1" applyBorder="1" applyAlignment="1">
      <alignment horizontal="left"/>
      <protection/>
    </xf>
    <xf numFmtId="0" fontId="0" fillId="36" borderId="76" xfId="0" applyFont="1" applyFill="1" applyBorder="1" applyAlignment="1" applyProtection="1">
      <alignment horizontal="center" vertical="center" wrapText="1"/>
      <protection/>
    </xf>
    <xf numFmtId="0" fontId="0" fillId="0" borderId="69" xfId="0" applyBorder="1" applyAlignment="1" applyProtection="1">
      <alignment/>
      <protection/>
    </xf>
    <xf numFmtId="0" fontId="0" fillId="36" borderId="52" xfId="0" applyFont="1" applyFill="1" applyBorder="1" applyAlignment="1" applyProtection="1">
      <alignment horizontal="center" vertical="center" wrapText="1"/>
      <protection/>
    </xf>
    <xf numFmtId="0" fontId="0" fillId="0" borderId="77" xfId="0" applyBorder="1" applyAlignment="1" applyProtection="1">
      <alignment horizontal="center" vertical="center" wrapText="1"/>
      <protection/>
    </xf>
    <xf numFmtId="0" fontId="0" fillId="36" borderId="57" xfId="0" applyFill="1" applyBorder="1" applyAlignment="1" applyProtection="1">
      <alignment horizontal="center" vertical="center" wrapText="1"/>
      <protection/>
    </xf>
    <xf numFmtId="0" fontId="0" fillId="36" borderId="28" xfId="0" applyFill="1" applyBorder="1" applyAlignment="1" applyProtection="1">
      <alignment horizontal="center" vertical="center" wrapText="1"/>
      <protection/>
    </xf>
    <xf numFmtId="203" fontId="6" fillId="36" borderId="76" xfId="0" applyNumberFormat="1" applyFont="1" applyFill="1" applyBorder="1" applyAlignment="1" applyProtection="1">
      <alignment horizontal="center" vertical="center" wrapText="1"/>
      <protection/>
    </xf>
    <xf numFmtId="0" fontId="0" fillId="0" borderId="48" xfId="0" applyBorder="1" applyAlignment="1" applyProtection="1">
      <alignment/>
      <protection/>
    </xf>
    <xf numFmtId="0" fontId="0" fillId="0" borderId="46" xfId="0" applyBorder="1" applyAlignment="1" applyProtection="1">
      <alignment/>
      <protection/>
    </xf>
    <xf numFmtId="0" fontId="0" fillId="36" borderId="58" xfId="0" applyFill="1" applyBorder="1" applyAlignment="1" applyProtection="1">
      <alignment horizontal="center" vertical="center" wrapText="1"/>
      <protection/>
    </xf>
    <xf numFmtId="0" fontId="0" fillId="36" borderId="20" xfId="0" applyFill="1" applyBorder="1" applyAlignment="1" applyProtection="1">
      <alignment horizontal="center" vertical="center" wrapText="1"/>
      <protection/>
    </xf>
    <xf numFmtId="0" fontId="0" fillId="36" borderId="78" xfId="0" applyFill="1" applyBorder="1" applyAlignment="1" applyProtection="1">
      <alignment horizontal="center" vertical="center" wrapText="1"/>
      <protection/>
    </xf>
    <xf numFmtId="0" fontId="0" fillId="36" borderId="79" xfId="0" applyFill="1" applyBorder="1" applyAlignment="1" applyProtection="1">
      <alignment horizontal="center" vertical="center" wrapText="1"/>
      <protection/>
    </xf>
    <xf numFmtId="0" fontId="0" fillId="36" borderId="25" xfId="0" applyFill="1" applyBorder="1" applyAlignment="1" applyProtection="1">
      <alignment horizontal="center" vertical="center" wrapText="1"/>
      <protection/>
    </xf>
    <xf numFmtId="0" fontId="0" fillId="36" borderId="80" xfId="0" applyFill="1" applyBorder="1" applyAlignment="1" applyProtection="1">
      <alignment horizontal="center" vertical="center" wrapText="1"/>
      <protection/>
    </xf>
    <xf numFmtId="0" fontId="6" fillId="36" borderId="76" xfId="0" applyFont="1" applyFill="1" applyBorder="1" applyAlignment="1" applyProtection="1">
      <alignment horizontal="center" vertical="center" wrapText="1"/>
      <protection/>
    </xf>
    <xf numFmtId="0" fontId="6" fillId="36" borderId="48" xfId="0" applyFont="1" applyFill="1" applyBorder="1" applyAlignment="1" applyProtection="1">
      <alignment horizontal="center" vertical="center" wrapText="1"/>
      <protection/>
    </xf>
    <xf numFmtId="0" fontId="6" fillId="36" borderId="46" xfId="0" applyFont="1" applyFill="1" applyBorder="1" applyAlignment="1" applyProtection="1">
      <alignment horizontal="center" vertical="center" wrapText="1"/>
      <protection/>
    </xf>
    <xf numFmtId="0" fontId="19" fillId="36" borderId="57" xfId="0" applyFont="1" applyFill="1" applyBorder="1" applyAlignment="1" applyProtection="1">
      <alignment horizontal="center" vertical="center" wrapText="1"/>
      <protection/>
    </xf>
    <xf numFmtId="0" fontId="0" fillId="36" borderId="63" xfId="0" applyFont="1" applyFill="1" applyBorder="1" applyAlignment="1" applyProtection="1">
      <alignment horizontal="center" vertical="center" wrapText="1"/>
      <protection/>
    </xf>
    <xf numFmtId="0" fontId="0" fillId="36" borderId="72" xfId="0" applyFont="1" applyFill="1" applyBorder="1" applyAlignment="1" applyProtection="1">
      <alignment horizontal="center" vertical="center" wrapText="1"/>
      <protection/>
    </xf>
    <xf numFmtId="0" fontId="6" fillId="36" borderId="81" xfId="0" applyFont="1" applyFill="1" applyBorder="1" applyAlignment="1" applyProtection="1">
      <alignment horizontal="center" vertical="center" wrapText="1"/>
      <protection/>
    </xf>
    <xf numFmtId="0" fontId="6" fillId="36" borderId="17" xfId="0" applyFont="1" applyFill="1" applyBorder="1" applyAlignment="1" applyProtection="1">
      <alignment horizontal="center" vertical="center" wrapText="1"/>
      <protection/>
    </xf>
    <xf numFmtId="0" fontId="6" fillId="36" borderId="82" xfId="0" applyFont="1" applyFill="1" applyBorder="1" applyAlignment="1" applyProtection="1">
      <alignment horizontal="center" vertical="center" wrapText="1"/>
      <protection/>
    </xf>
    <xf numFmtId="0" fontId="19" fillId="43" borderId="63" xfId="0" applyFont="1" applyFill="1" applyBorder="1" applyAlignment="1" applyProtection="1">
      <alignment horizontal="center" vertical="center" wrapText="1"/>
      <protection/>
    </xf>
    <xf numFmtId="0" fontId="19" fillId="43" borderId="83" xfId="0" applyFont="1" applyFill="1" applyBorder="1" applyAlignment="1" applyProtection="1">
      <alignment horizontal="center" vertical="center" wrapText="1"/>
      <protection/>
    </xf>
    <xf numFmtId="2" fontId="19" fillId="43" borderId="63" xfId="0" applyNumberFormat="1" applyFont="1" applyFill="1" applyBorder="1" applyAlignment="1" applyProtection="1">
      <alignment horizontal="center" vertical="center" wrapText="1"/>
      <protection/>
    </xf>
    <xf numFmtId="2" fontId="19" fillId="43" borderId="83" xfId="0" applyNumberFormat="1" applyFont="1" applyFill="1" applyBorder="1" applyAlignment="1" applyProtection="1">
      <alignment horizontal="center" vertical="center" wrapText="1"/>
      <protection/>
    </xf>
    <xf numFmtId="0" fontId="0" fillId="44" borderId="63" xfId="0" applyFont="1" applyFill="1" applyBorder="1" applyAlignment="1" applyProtection="1">
      <alignment horizontal="center" vertical="center" wrapText="1"/>
      <protection/>
    </xf>
    <xf numFmtId="0" fontId="24" fillId="44" borderId="83" xfId="0" applyFont="1" applyFill="1" applyBorder="1" applyAlignment="1" applyProtection="1">
      <alignment horizontal="center" vertical="center" wrapText="1"/>
      <protection/>
    </xf>
    <xf numFmtId="0" fontId="0" fillId="36" borderId="70" xfId="0" applyFont="1" applyFill="1" applyBorder="1" applyAlignment="1" applyProtection="1">
      <alignment horizontal="center" vertical="center" wrapText="1"/>
      <protection/>
    </xf>
    <xf numFmtId="0" fontId="0" fillId="36" borderId="83" xfId="0" applyFont="1" applyFill="1" applyBorder="1" applyAlignment="1" applyProtection="1">
      <alignment horizontal="center" vertical="center" wrapText="1"/>
      <protection/>
    </xf>
    <xf numFmtId="0" fontId="19" fillId="36" borderId="63" xfId="0" applyFont="1" applyFill="1" applyBorder="1" applyAlignment="1" applyProtection="1">
      <alignment horizontal="center" vertical="center" wrapText="1"/>
      <protection/>
    </xf>
    <xf numFmtId="0" fontId="19" fillId="36" borderId="83" xfId="0" applyFont="1" applyFill="1" applyBorder="1" applyAlignment="1" applyProtection="1">
      <alignment horizontal="center" vertical="center" wrapText="1"/>
      <protection/>
    </xf>
    <xf numFmtId="0" fontId="6" fillId="36" borderId="81" xfId="67" applyFont="1" applyFill="1" applyBorder="1" applyAlignment="1" applyProtection="1">
      <alignment horizontal="center" vertical="center" wrapText="1"/>
      <protection/>
    </xf>
    <xf numFmtId="0" fontId="6" fillId="36" borderId="17" xfId="67" applyFont="1" applyFill="1" applyBorder="1" applyAlignment="1" applyProtection="1">
      <alignment horizontal="center" vertical="center" wrapText="1"/>
      <protection/>
    </xf>
    <xf numFmtId="0" fontId="6" fillId="36" borderId="18" xfId="67" applyFont="1" applyFill="1" applyBorder="1" applyAlignment="1" applyProtection="1">
      <alignment horizontal="center" vertical="center" wrapText="1"/>
      <protection/>
    </xf>
    <xf numFmtId="0" fontId="29" fillId="0" borderId="12" xfId="0" applyFont="1" applyFill="1" applyBorder="1" applyAlignment="1" applyProtection="1">
      <alignment horizontal="center" vertical="top" wrapText="1"/>
      <protection/>
    </xf>
    <xf numFmtId="0" fontId="29" fillId="0" borderId="13" xfId="0" applyFont="1" applyFill="1" applyBorder="1" applyAlignment="1" applyProtection="1">
      <alignment horizontal="center" vertical="top" wrapText="1"/>
      <protection/>
    </xf>
    <xf numFmtId="0" fontId="29" fillId="0" borderId="79" xfId="0" applyFont="1" applyFill="1" applyBorder="1" applyAlignment="1" applyProtection="1">
      <alignment horizontal="center" vertical="top" wrapText="1"/>
      <protection/>
    </xf>
    <xf numFmtId="0" fontId="29" fillId="0" borderId="80" xfId="0" applyFont="1" applyFill="1" applyBorder="1" applyAlignment="1" applyProtection="1">
      <alignment horizontal="center" vertical="top" wrapText="1"/>
      <protection/>
    </xf>
    <xf numFmtId="0" fontId="8" fillId="39" borderId="58" xfId="0" applyFont="1" applyFill="1" applyBorder="1" applyAlignment="1" applyProtection="1">
      <alignment horizontal="center" vertical="center" wrapText="1"/>
      <protection/>
    </xf>
    <xf numFmtId="0" fontId="8" fillId="39" borderId="20" xfId="0" applyFont="1" applyFill="1" applyBorder="1" applyAlignment="1" applyProtection="1">
      <alignment horizontal="center" vertical="center" wrapText="1"/>
      <protection/>
    </xf>
    <xf numFmtId="0" fontId="8" fillId="39" borderId="78"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78" xfId="0" applyFill="1" applyBorder="1" applyAlignment="1" applyProtection="1">
      <alignment horizontal="center"/>
      <protection/>
    </xf>
    <xf numFmtId="0" fontId="6" fillId="36" borderId="14" xfId="67" applyFont="1" applyFill="1" applyBorder="1" applyAlignment="1" applyProtection="1">
      <alignment horizontal="center" vertical="center" wrapText="1"/>
      <protection/>
    </xf>
    <xf numFmtId="0" fontId="6" fillId="36" borderId="0" xfId="67" applyFont="1" applyFill="1" applyBorder="1" applyAlignment="1" applyProtection="1">
      <alignment horizontal="center" vertical="center" wrapText="1"/>
      <protection/>
    </xf>
    <xf numFmtId="0" fontId="6" fillId="36" borderId="23" xfId="67" applyFont="1" applyFill="1" applyBorder="1" applyAlignment="1" applyProtection="1">
      <alignment horizontal="center" vertical="center" wrapText="1"/>
      <protection/>
    </xf>
    <xf numFmtId="0" fontId="0" fillId="0" borderId="51" xfId="0" applyFont="1" applyFill="1" applyBorder="1" applyAlignment="1" applyProtection="1">
      <alignment horizontal="center" vertical="top" wrapText="1"/>
      <protection/>
    </xf>
    <xf numFmtId="0" fontId="0" fillId="0" borderId="48" xfId="0" applyFont="1" applyFill="1" applyBorder="1" applyAlignment="1" applyProtection="1">
      <alignment horizontal="center" vertical="top" wrapText="1"/>
      <protection/>
    </xf>
    <xf numFmtId="0" fontId="0" fillId="0" borderId="69" xfId="0" applyFont="1" applyFill="1" applyBorder="1" applyAlignment="1" applyProtection="1">
      <alignment horizontal="center" vertical="top" wrapText="1"/>
      <protection/>
    </xf>
    <xf numFmtId="0" fontId="6" fillId="36" borderId="79" xfId="67" applyFont="1" applyFill="1" applyBorder="1" applyAlignment="1" applyProtection="1">
      <alignment horizontal="center" vertical="center" wrapText="1"/>
      <protection/>
    </xf>
    <xf numFmtId="0" fontId="6" fillId="36" borderId="25" xfId="67" applyFont="1" applyFill="1" applyBorder="1" applyAlignment="1" applyProtection="1">
      <alignment horizontal="center" vertical="center" wrapText="1"/>
      <protection/>
    </xf>
    <xf numFmtId="0" fontId="6" fillId="42" borderId="39" xfId="0" applyFont="1" applyFill="1" applyBorder="1" applyAlignment="1" applyProtection="1">
      <alignment horizontal="left" vertical="center" wrapText="1"/>
      <protection/>
    </xf>
    <xf numFmtId="0" fontId="6" fillId="42" borderId="6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top" wrapText="1"/>
      <protection/>
    </xf>
    <xf numFmtId="0" fontId="6" fillId="36" borderId="57" xfId="0" applyFont="1" applyFill="1" applyBorder="1" applyAlignment="1" applyProtection="1">
      <alignment horizontal="center" vertical="top" wrapText="1"/>
      <protection/>
    </xf>
    <xf numFmtId="0" fontId="6" fillId="36" borderId="84" xfId="0" applyFont="1" applyFill="1" applyBorder="1" applyAlignment="1" applyProtection="1">
      <alignment horizontal="center" vertical="top" wrapText="1"/>
      <protection/>
    </xf>
    <xf numFmtId="16" fontId="29" fillId="0" borderId="10" xfId="0" applyNumberFormat="1" applyFont="1" applyFill="1" applyBorder="1" applyAlignment="1" applyProtection="1">
      <alignment horizontal="center" vertical="top" wrapText="1"/>
      <protection/>
    </xf>
    <xf numFmtId="0" fontId="29" fillId="0" borderId="85" xfId="0" applyFont="1" applyFill="1" applyBorder="1" applyAlignment="1" applyProtection="1">
      <alignment horizontal="center" vertical="top" wrapText="1"/>
      <protection/>
    </xf>
    <xf numFmtId="0" fontId="29" fillId="0" borderId="26" xfId="0" applyFont="1" applyFill="1" applyBorder="1" applyAlignment="1" applyProtection="1">
      <alignment horizontal="center" vertical="top" wrapText="1"/>
      <protection/>
    </xf>
    <xf numFmtId="0" fontId="29" fillId="0" borderId="10" xfId="0" applyFont="1" applyFill="1" applyBorder="1" applyAlignment="1" applyProtection="1">
      <alignment horizontal="center" vertical="top" wrapText="1"/>
      <protection/>
    </xf>
    <xf numFmtId="0" fontId="29" fillId="0" borderId="35" xfId="0" applyFont="1" applyFill="1" applyBorder="1" applyAlignment="1" applyProtection="1">
      <alignment horizontal="center" vertical="top" wrapText="1"/>
      <protection/>
    </xf>
    <xf numFmtId="0" fontId="0" fillId="36" borderId="12" xfId="0" applyFont="1" applyFill="1" applyBorder="1" applyAlignment="1" applyProtection="1">
      <alignment horizontal="center" vertical="top" wrapText="1"/>
      <protection/>
    </xf>
    <xf numFmtId="0" fontId="0" fillId="36" borderId="11" xfId="0" applyFont="1" applyFill="1" applyBorder="1" applyAlignment="1" applyProtection="1">
      <alignment horizontal="center" vertical="top" wrapText="1"/>
      <protection/>
    </xf>
    <xf numFmtId="0" fontId="0" fillId="36" borderId="13" xfId="0" applyFont="1" applyFill="1" applyBorder="1" applyAlignment="1" applyProtection="1">
      <alignment horizontal="center" vertical="top" wrapText="1"/>
      <protection/>
    </xf>
    <xf numFmtId="0" fontId="0" fillId="36" borderId="14" xfId="0" applyFont="1" applyFill="1" applyBorder="1" applyAlignment="1" applyProtection="1">
      <alignment horizontal="center" vertical="top" wrapText="1"/>
      <protection/>
    </xf>
    <xf numFmtId="0" fontId="8" fillId="0" borderId="0" xfId="0" applyFont="1" applyFill="1" applyBorder="1" applyAlignment="1" applyProtection="1">
      <alignment horizontal="center" vertical="top" wrapText="1"/>
      <protection/>
    </xf>
    <xf numFmtId="0" fontId="35" fillId="0" borderId="19" xfId="0" applyFont="1" applyBorder="1" applyAlignment="1" applyProtection="1">
      <alignment horizontal="left" vertical="center" wrapText="1"/>
      <protection/>
    </xf>
    <xf numFmtId="0" fontId="35" fillId="0" borderId="20" xfId="0" applyFont="1" applyBorder="1" applyAlignment="1" applyProtection="1">
      <alignment horizontal="left" vertical="center" wrapText="1"/>
      <protection/>
    </xf>
    <xf numFmtId="0" fontId="35" fillId="0" borderId="78" xfId="0"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0" xfId="0" applyFont="1" applyBorder="1" applyAlignment="1" applyProtection="1">
      <alignment horizontal="left" vertical="center" wrapText="1"/>
      <protection/>
    </xf>
    <xf numFmtId="0" fontId="35" fillId="0" borderId="15" xfId="0" applyFont="1" applyBorder="1" applyAlignment="1" applyProtection="1">
      <alignment horizontal="left" vertical="center" wrapText="1"/>
      <protection/>
    </xf>
    <xf numFmtId="0" fontId="35" fillId="0" borderId="24" xfId="0" applyFont="1" applyBorder="1" applyAlignment="1" applyProtection="1">
      <alignment horizontal="left" vertical="center" wrapText="1"/>
      <protection/>
    </xf>
    <xf numFmtId="0" fontId="35" fillId="0" borderId="25" xfId="0" applyFont="1" applyBorder="1" applyAlignment="1" applyProtection="1">
      <alignment horizontal="left" vertical="center" wrapText="1"/>
      <protection/>
    </xf>
    <xf numFmtId="0" fontId="35" fillId="0" borderId="80" xfId="0" applyFont="1" applyBorder="1" applyAlignment="1" applyProtection="1">
      <alignment horizontal="left" vertical="center" wrapText="1"/>
      <protection/>
    </xf>
    <xf numFmtId="0" fontId="29" fillId="0" borderId="29" xfId="0" applyFont="1" applyFill="1" applyBorder="1" applyAlignment="1" applyProtection="1">
      <alignment horizontal="center" vertical="top" wrapText="1"/>
      <protection/>
    </xf>
    <xf numFmtId="0" fontId="29" fillId="0" borderId="38" xfId="0" applyFont="1" applyFill="1" applyBorder="1" applyAlignment="1" applyProtection="1">
      <alignment horizontal="center" vertical="top" wrapText="1"/>
      <protection/>
    </xf>
    <xf numFmtId="0" fontId="29" fillId="0" borderId="19" xfId="0" applyFont="1" applyFill="1" applyBorder="1" applyAlignment="1" applyProtection="1">
      <alignment horizontal="center"/>
      <protection/>
    </xf>
    <xf numFmtId="0" fontId="29" fillId="0" borderId="78" xfId="0" applyFont="1" applyFill="1" applyBorder="1" applyAlignment="1" applyProtection="1">
      <alignment horizontal="center"/>
      <protection/>
    </xf>
    <xf numFmtId="0" fontId="8" fillId="40" borderId="58" xfId="0" applyFont="1" applyFill="1" applyBorder="1" applyAlignment="1" applyProtection="1">
      <alignment horizontal="center" vertical="center" wrapText="1"/>
      <protection/>
    </xf>
    <xf numFmtId="0" fontId="8" fillId="40" borderId="20" xfId="0" applyFont="1" applyFill="1" applyBorder="1" applyAlignment="1" applyProtection="1">
      <alignment horizontal="center" vertical="center" wrapText="1"/>
      <protection/>
    </xf>
    <xf numFmtId="0" fontId="8" fillId="40" borderId="78" xfId="0" applyFont="1" applyFill="1" applyBorder="1" applyAlignment="1" applyProtection="1">
      <alignment horizontal="center" vertical="center" wrapText="1"/>
      <protection/>
    </xf>
    <xf numFmtId="0" fontId="0" fillId="42" borderId="25" xfId="0" applyFont="1" applyFill="1" applyBorder="1" applyAlignment="1" applyProtection="1">
      <alignment horizontal="left" vertical="center" wrapText="1"/>
      <protection/>
    </xf>
    <xf numFmtId="0" fontId="0" fillId="0" borderId="58" xfId="0" applyFont="1" applyFill="1" applyBorder="1" applyAlignment="1" applyProtection="1">
      <alignment horizontal="center"/>
      <protection/>
    </xf>
    <xf numFmtId="0" fontId="0" fillId="0" borderId="21" xfId="0" applyFill="1" applyBorder="1" applyAlignment="1" applyProtection="1">
      <alignment horizontal="center"/>
      <protection/>
    </xf>
    <xf numFmtId="0" fontId="29" fillId="0" borderId="31" xfId="0" applyFont="1" applyFill="1" applyBorder="1" applyAlignment="1" applyProtection="1">
      <alignment horizontal="center" vertical="top" wrapText="1"/>
      <protection/>
    </xf>
    <xf numFmtId="0" fontId="8" fillId="0" borderId="20"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xf numFmtId="0" fontId="0" fillId="0" borderId="29" xfId="60" applyFont="1" applyBorder="1" applyAlignment="1">
      <alignment horizontal="center" wrapText="1"/>
      <protection/>
    </xf>
    <xf numFmtId="0" fontId="0" fillId="0" borderId="30" xfId="60" applyFont="1" applyBorder="1" applyAlignment="1">
      <alignment horizontal="center" wrapText="1"/>
      <protection/>
    </xf>
    <xf numFmtId="0" fontId="0" fillId="0" borderId="31" xfId="60" applyFont="1" applyBorder="1" applyAlignment="1">
      <alignment horizontal="center" wrapText="1"/>
      <protection/>
    </xf>
    <xf numFmtId="0" fontId="44" fillId="0" borderId="12" xfId="60" applyFont="1" applyBorder="1" applyAlignment="1">
      <alignment horizontal="center"/>
      <protection/>
    </xf>
    <xf numFmtId="0" fontId="44" fillId="0" borderId="11" xfId="60" applyFont="1" applyBorder="1" applyAlignment="1">
      <alignment horizontal="center"/>
      <protection/>
    </xf>
    <xf numFmtId="0" fontId="44" fillId="0" borderId="13" xfId="60" applyFont="1" applyBorder="1" applyAlignment="1">
      <alignment horizontal="center"/>
      <protection/>
    </xf>
    <xf numFmtId="0" fontId="44" fillId="0" borderId="14" xfId="60" applyFont="1" applyBorder="1" applyAlignment="1">
      <alignment horizontal="center"/>
      <protection/>
    </xf>
    <xf numFmtId="0" fontId="44" fillId="0" borderId="0" xfId="60" applyFont="1" applyBorder="1" applyAlignment="1">
      <alignment horizontal="center"/>
      <protection/>
    </xf>
    <xf numFmtId="0" fontId="44" fillId="0" borderId="15" xfId="60" applyFont="1" applyBorder="1" applyAlignment="1">
      <alignment horizontal="center"/>
      <protection/>
    </xf>
    <xf numFmtId="0" fontId="44" fillId="0" borderId="16" xfId="60" applyFont="1" applyBorder="1" applyAlignment="1">
      <alignment horizontal="center"/>
      <protection/>
    </xf>
    <xf numFmtId="0" fontId="44" fillId="0" borderId="17" xfId="60" applyFont="1" applyBorder="1" applyAlignment="1">
      <alignment horizontal="center"/>
      <protection/>
    </xf>
    <xf numFmtId="0" fontId="44" fillId="0" borderId="18" xfId="60" applyFont="1" applyBorder="1" applyAlignment="1">
      <alignment horizontal="center"/>
      <protection/>
    </xf>
    <xf numFmtId="0" fontId="9" fillId="0" borderId="30" xfId="60" applyBorder="1" applyAlignment="1">
      <alignment wrapText="1"/>
      <protection/>
    </xf>
    <xf numFmtId="0" fontId="9" fillId="0" borderId="31" xfId="60" applyBorder="1" applyAlignment="1">
      <alignment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ed"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Populating functions1" xfId="60"/>
    <cellStyle name="Normal_Reach_exp_v05- Nam181108" xfId="61"/>
    <cellStyle name="Note" xfId="62"/>
    <cellStyle name="Output" xfId="63"/>
    <cellStyle name="Percent" xfId="64"/>
    <cellStyle name="Standaard 2" xfId="65"/>
    <cellStyle name="Standaard 3" xfId="66"/>
    <cellStyle name="Standaard 3 2" xfId="67"/>
    <cellStyle name="Standaard 4" xfId="68"/>
    <cellStyle name="Standaard 5" xfId="69"/>
    <cellStyle name="Title" xfId="70"/>
    <cellStyle name="Total" xfId="71"/>
    <cellStyle name="Warning Text" xfId="72"/>
  </cellStyles>
  <dxfs count="11">
    <dxf>
      <font>
        <b val="0"/>
        <i val="0"/>
      </font>
      <fill>
        <patternFill>
          <bgColor rgb="FFFFFF00"/>
        </patternFill>
      </fill>
    </dxf>
    <dxf/>
    <dxf>
      <font>
        <color rgb="FF9C0006"/>
      </font>
      <fill>
        <patternFill>
          <bgColor rgb="FFFFC7CE"/>
        </patternFill>
      </fill>
    </dxf>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7999799847602844"/>
        </patternFill>
      </fill>
    </dxf>
    <dxf>
      <font>
        <color rgb="FFFF0000"/>
      </font>
      <fill>
        <patternFill>
          <bgColor theme="5" tint="0.5999600291252136"/>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8</xdr:row>
      <xdr:rowOff>57150</xdr:rowOff>
    </xdr:from>
    <xdr:to>
      <xdr:col>5</xdr:col>
      <xdr:colOff>400050</xdr:colOff>
      <xdr:row>10</xdr:row>
      <xdr:rowOff>190500</xdr:rowOff>
    </xdr:to>
    <xdr:sp>
      <xdr:nvSpPr>
        <xdr:cNvPr id="1" name="Down Arrow 1"/>
        <xdr:cNvSpPr>
          <a:spLocks/>
        </xdr:cNvSpPr>
      </xdr:nvSpPr>
      <xdr:spPr>
        <a:xfrm>
          <a:off x="2838450" y="1590675"/>
          <a:ext cx="171450" cy="514350"/>
        </a:xfrm>
        <a:prstGeom prst="downArrow">
          <a:avLst>
            <a:gd name="adj" fmla="val 33333"/>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47625</xdr:colOff>
      <xdr:row>5</xdr:row>
      <xdr:rowOff>123825</xdr:rowOff>
    </xdr:from>
    <xdr:to>
      <xdr:col>5</xdr:col>
      <xdr:colOff>571500</xdr:colOff>
      <xdr:row>5</xdr:row>
      <xdr:rowOff>123825</xdr:rowOff>
    </xdr:to>
    <xdr:sp>
      <xdr:nvSpPr>
        <xdr:cNvPr id="2" name="Straight Arrow Connector 2"/>
        <xdr:cNvSpPr>
          <a:spLocks/>
        </xdr:cNvSpPr>
      </xdr:nvSpPr>
      <xdr:spPr>
        <a:xfrm>
          <a:off x="2657475" y="1085850"/>
          <a:ext cx="523875" cy="0"/>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47625</xdr:colOff>
      <xdr:row>7</xdr:row>
      <xdr:rowOff>85725</xdr:rowOff>
    </xdr:from>
    <xdr:to>
      <xdr:col>5</xdr:col>
      <xdr:colOff>571500</xdr:colOff>
      <xdr:row>7</xdr:row>
      <xdr:rowOff>85725</xdr:rowOff>
    </xdr:to>
    <xdr:sp>
      <xdr:nvSpPr>
        <xdr:cNvPr id="3" name="Straight Arrow Connector 3"/>
        <xdr:cNvSpPr>
          <a:spLocks/>
        </xdr:cNvSpPr>
      </xdr:nvSpPr>
      <xdr:spPr>
        <a:xfrm>
          <a:off x="2657475" y="1428750"/>
          <a:ext cx="523875" cy="0"/>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57150</xdr:colOff>
      <xdr:row>6</xdr:row>
      <xdr:rowOff>95250</xdr:rowOff>
    </xdr:from>
    <xdr:to>
      <xdr:col>5</xdr:col>
      <xdr:colOff>581025</xdr:colOff>
      <xdr:row>6</xdr:row>
      <xdr:rowOff>95250</xdr:rowOff>
    </xdr:to>
    <xdr:sp>
      <xdr:nvSpPr>
        <xdr:cNvPr id="4" name="Straight Arrow Connector 4"/>
        <xdr:cNvSpPr>
          <a:spLocks/>
        </xdr:cNvSpPr>
      </xdr:nvSpPr>
      <xdr:spPr>
        <a:xfrm>
          <a:off x="2667000" y="1247775"/>
          <a:ext cx="523875" cy="0"/>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13</xdr:row>
      <xdr:rowOff>9525</xdr:rowOff>
    </xdr:from>
    <xdr:to>
      <xdr:col>6</xdr:col>
      <xdr:colOff>571500</xdr:colOff>
      <xdr:row>13</xdr:row>
      <xdr:rowOff>123825</xdr:rowOff>
    </xdr:to>
    <xdr:sp>
      <xdr:nvSpPr>
        <xdr:cNvPr id="1" name="Right Arrow 1"/>
        <xdr:cNvSpPr>
          <a:spLocks/>
        </xdr:cNvSpPr>
      </xdr:nvSpPr>
      <xdr:spPr>
        <a:xfrm>
          <a:off x="3562350" y="2495550"/>
          <a:ext cx="390525" cy="114300"/>
        </a:xfrm>
        <a:prstGeom prst="rightArrow">
          <a:avLst>
            <a:gd name="adj" fmla="val 35662"/>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4</xdr:col>
      <xdr:colOff>152400</xdr:colOff>
      <xdr:row>4</xdr:row>
      <xdr:rowOff>47625</xdr:rowOff>
    </xdr:from>
    <xdr:to>
      <xdr:col>4</xdr:col>
      <xdr:colOff>571500</xdr:colOff>
      <xdr:row>4</xdr:row>
      <xdr:rowOff>190500</xdr:rowOff>
    </xdr:to>
    <xdr:sp>
      <xdr:nvSpPr>
        <xdr:cNvPr id="2" name="Right Arrow 2"/>
        <xdr:cNvSpPr>
          <a:spLocks/>
        </xdr:cNvSpPr>
      </xdr:nvSpPr>
      <xdr:spPr>
        <a:xfrm>
          <a:off x="2190750" y="819150"/>
          <a:ext cx="419100" cy="142875"/>
        </a:xfrm>
        <a:prstGeom prst="rightArrow">
          <a:avLst>
            <a:gd name="adj" fmla="val 32736"/>
          </a:avLst>
        </a:prstGeom>
        <a:solidFill>
          <a:srgbClr val="00FF00"/>
        </a:solidFill>
        <a:ln w="25400" cmpd="sng">
          <a:solidFill>
            <a:srgbClr val="008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295275</xdr:colOff>
      <xdr:row>6</xdr:row>
      <xdr:rowOff>142875</xdr:rowOff>
    </xdr:from>
    <xdr:to>
      <xdr:col>3</xdr:col>
      <xdr:colOff>457200</xdr:colOff>
      <xdr:row>8</xdr:row>
      <xdr:rowOff>114300</xdr:rowOff>
    </xdr:to>
    <xdr:sp>
      <xdr:nvSpPr>
        <xdr:cNvPr id="3" name="Down Arrow 3"/>
        <xdr:cNvSpPr>
          <a:spLocks/>
        </xdr:cNvSpPr>
      </xdr:nvSpPr>
      <xdr:spPr>
        <a:xfrm>
          <a:off x="1609725" y="1295400"/>
          <a:ext cx="161925" cy="352425"/>
        </a:xfrm>
        <a:prstGeom prst="downArrow">
          <a:avLst>
            <a:gd name="adj" fmla="val 26111"/>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6</xdr:col>
      <xdr:colOff>66675</xdr:colOff>
      <xdr:row>24</xdr:row>
      <xdr:rowOff>104775</xdr:rowOff>
    </xdr:from>
    <xdr:to>
      <xdr:col>6</xdr:col>
      <xdr:colOff>600075</xdr:colOff>
      <xdr:row>24</xdr:row>
      <xdr:rowOff>114300</xdr:rowOff>
    </xdr:to>
    <xdr:sp>
      <xdr:nvSpPr>
        <xdr:cNvPr id="4" name="Straight Arrow Connector 4"/>
        <xdr:cNvSpPr>
          <a:spLocks/>
        </xdr:cNvSpPr>
      </xdr:nvSpPr>
      <xdr:spPr>
        <a:xfrm>
          <a:off x="3448050" y="4686300"/>
          <a:ext cx="533400" cy="9525"/>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28</xdr:row>
      <xdr:rowOff>85725</xdr:rowOff>
    </xdr:from>
    <xdr:to>
      <xdr:col>6</xdr:col>
      <xdr:colOff>619125</xdr:colOff>
      <xdr:row>28</xdr:row>
      <xdr:rowOff>95250</xdr:rowOff>
    </xdr:to>
    <xdr:sp>
      <xdr:nvSpPr>
        <xdr:cNvPr id="5" name="Straight Arrow Connector 5"/>
        <xdr:cNvSpPr>
          <a:spLocks/>
        </xdr:cNvSpPr>
      </xdr:nvSpPr>
      <xdr:spPr>
        <a:xfrm>
          <a:off x="3457575" y="5429250"/>
          <a:ext cx="542925" cy="9525"/>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66675</xdr:colOff>
      <xdr:row>26</xdr:row>
      <xdr:rowOff>76200</xdr:rowOff>
    </xdr:from>
    <xdr:to>
      <xdr:col>6</xdr:col>
      <xdr:colOff>619125</xdr:colOff>
      <xdr:row>26</xdr:row>
      <xdr:rowOff>85725</xdr:rowOff>
    </xdr:to>
    <xdr:sp>
      <xdr:nvSpPr>
        <xdr:cNvPr id="6" name="Straight Arrow Connector 6"/>
        <xdr:cNvSpPr>
          <a:spLocks/>
        </xdr:cNvSpPr>
      </xdr:nvSpPr>
      <xdr:spPr>
        <a:xfrm>
          <a:off x="3448050" y="5038725"/>
          <a:ext cx="552450" cy="9525"/>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104775</xdr:colOff>
      <xdr:row>25</xdr:row>
      <xdr:rowOff>76200</xdr:rowOff>
    </xdr:from>
    <xdr:to>
      <xdr:col>10</xdr:col>
      <xdr:colOff>590550</xdr:colOff>
      <xdr:row>25</xdr:row>
      <xdr:rowOff>180975</xdr:rowOff>
    </xdr:to>
    <xdr:sp>
      <xdr:nvSpPr>
        <xdr:cNvPr id="7" name="Left Arrow 7"/>
        <xdr:cNvSpPr>
          <a:spLocks/>
        </xdr:cNvSpPr>
      </xdr:nvSpPr>
      <xdr:spPr>
        <a:xfrm>
          <a:off x="6115050" y="4848225"/>
          <a:ext cx="485775" cy="104775"/>
        </a:xfrm>
        <a:prstGeom prst="leftArrow">
          <a:avLst>
            <a:gd name="adj" fmla="val -39976"/>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6</xdr:col>
      <xdr:colOff>257175</xdr:colOff>
      <xdr:row>29</xdr:row>
      <xdr:rowOff>66675</xdr:rowOff>
    </xdr:from>
    <xdr:to>
      <xdr:col>6</xdr:col>
      <xdr:colOff>419100</xdr:colOff>
      <xdr:row>31</xdr:row>
      <xdr:rowOff>57150</xdr:rowOff>
    </xdr:to>
    <xdr:sp>
      <xdr:nvSpPr>
        <xdr:cNvPr id="8" name="Down Arrow 8"/>
        <xdr:cNvSpPr>
          <a:spLocks/>
        </xdr:cNvSpPr>
      </xdr:nvSpPr>
      <xdr:spPr>
        <a:xfrm>
          <a:off x="3638550" y="5600700"/>
          <a:ext cx="161925" cy="371475"/>
        </a:xfrm>
        <a:prstGeom prst="downArrow">
          <a:avLst>
            <a:gd name="adj" fmla="val 29319"/>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9</xdr:col>
      <xdr:colOff>114300</xdr:colOff>
      <xdr:row>13</xdr:row>
      <xdr:rowOff>38100</xdr:rowOff>
    </xdr:from>
    <xdr:to>
      <xdr:col>9</xdr:col>
      <xdr:colOff>628650</xdr:colOff>
      <xdr:row>13</xdr:row>
      <xdr:rowOff>142875</xdr:rowOff>
    </xdr:to>
    <xdr:sp>
      <xdr:nvSpPr>
        <xdr:cNvPr id="9" name="Left-Right Arrow 9"/>
        <xdr:cNvSpPr>
          <a:spLocks/>
        </xdr:cNvSpPr>
      </xdr:nvSpPr>
      <xdr:spPr>
        <a:xfrm>
          <a:off x="5410200" y="2524125"/>
          <a:ext cx="514350" cy="104775"/>
        </a:xfrm>
        <a:prstGeom prst="leftRightArrow">
          <a:avLst>
            <a:gd name="adj" fmla="val -39129"/>
          </a:avLst>
        </a:prstGeom>
        <a:solidFill>
          <a:srgbClr val="00FFFF"/>
        </a:solidFill>
        <a:ln w="25400" cmpd="sng">
          <a:solidFill>
            <a:srgbClr val="0033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13</xdr:row>
      <xdr:rowOff>180975</xdr:rowOff>
    </xdr:from>
    <xdr:to>
      <xdr:col>9</xdr:col>
      <xdr:colOff>428625</xdr:colOff>
      <xdr:row>15</xdr:row>
      <xdr:rowOff>171450</xdr:rowOff>
    </xdr:to>
    <xdr:sp>
      <xdr:nvSpPr>
        <xdr:cNvPr id="10" name="Down Arrow 10"/>
        <xdr:cNvSpPr>
          <a:spLocks/>
        </xdr:cNvSpPr>
      </xdr:nvSpPr>
      <xdr:spPr>
        <a:xfrm>
          <a:off x="5591175" y="2667000"/>
          <a:ext cx="133350" cy="371475"/>
        </a:xfrm>
        <a:prstGeom prst="downArrow">
          <a:avLst>
            <a:gd name="adj" fmla="val 31819"/>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11</xdr:col>
      <xdr:colOff>142875</xdr:colOff>
      <xdr:row>18</xdr:row>
      <xdr:rowOff>38100</xdr:rowOff>
    </xdr:from>
    <xdr:to>
      <xdr:col>12</xdr:col>
      <xdr:colOff>209550</xdr:colOff>
      <xdr:row>18</xdr:row>
      <xdr:rowOff>142875</xdr:rowOff>
    </xdr:to>
    <xdr:sp>
      <xdr:nvSpPr>
        <xdr:cNvPr id="11" name="Right Arrow 11"/>
        <xdr:cNvSpPr>
          <a:spLocks/>
        </xdr:cNvSpPr>
      </xdr:nvSpPr>
      <xdr:spPr>
        <a:xfrm>
          <a:off x="6953250" y="3476625"/>
          <a:ext cx="676275" cy="104775"/>
        </a:xfrm>
        <a:prstGeom prst="rightArrow">
          <a:avLst>
            <a:gd name="adj" fmla="val 41680"/>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12</xdr:col>
      <xdr:colOff>266700</xdr:colOff>
      <xdr:row>18</xdr:row>
      <xdr:rowOff>123825</xdr:rowOff>
    </xdr:from>
    <xdr:to>
      <xdr:col>12</xdr:col>
      <xdr:colOff>381000</xdr:colOff>
      <xdr:row>20</xdr:row>
      <xdr:rowOff>142875</xdr:rowOff>
    </xdr:to>
    <xdr:sp>
      <xdr:nvSpPr>
        <xdr:cNvPr id="12" name="Down Arrow 12"/>
        <xdr:cNvSpPr>
          <a:spLocks/>
        </xdr:cNvSpPr>
      </xdr:nvSpPr>
      <xdr:spPr>
        <a:xfrm>
          <a:off x="7686675" y="3562350"/>
          <a:ext cx="114300" cy="400050"/>
        </a:xfrm>
        <a:prstGeom prst="downArrow">
          <a:avLst>
            <a:gd name="adj" fmla="val 36111"/>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shareteam5.na.xom.com/sites/TKMEMBS032/Exposure/Shared%20Documents/current%20version%20-%20EGRET%20for%20web-released\MasterCSA_07_20_2010_beta%20-%20updated%20with%20flow%20charts%20for%20the%202%20func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dates "/>
      <sheetName val="User Guidance"/>
      <sheetName val="Picklist"/>
      <sheetName val="Standard Phrases"/>
      <sheetName val="High_Above_10Pa"/>
      <sheetName val="Med_1_to_10Pa"/>
      <sheetName val="MLow_0.1_to_1Pa"/>
      <sheetName val="Low_Below_0.1Pa"/>
      <sheetName val="Narr_High"/>
      <sheetName val="Narr_Med"/>
      <sheetName val="Narr_MLow"/>
      <sheetName val="Narr_Low"/>
      <sheetName val="References"/>
      <sheetName val="OCpopulating1"/>
      <sheetName val="RMMpopulating1"/>
    </sheetNames>
    <sheetDataSet>
      <sheetData sheetId="2">
        <row r="2">
          <cell r="A2" t="str">
            <v>PC1:Adhesives, sealants</v>
          </cell>
          <cell r="C2" t="str">
            <v>indoor, typical</v>
          </cell>
          <cell r="E2">
            <v>0.6</v>
          </cell>
          <cell r="H2">
            <v>20</v>
          </cell>
        </row>
        <row r="3">
          <cell r="A3" t="str">
            <v>PC2_n: Adsorbents</v>
          </cell>
          <cell r="C3" t="str">
            <v>indoor, ventilation</v>
          </cell>
          <cell r="E3">
            <v>2.5</v>
          </cell>
        </row>
        <row r="4">
          <cell r="A4" t="str">
            <v>PC3:Air care products</v>
          </cell>
          <cell r="C4" t="str">
            <v>indoor, active ventilation</v>
          </cell>
        </row>
        <row r="5">
          <cell r="A5" t="str">
            <v>PC4_n:Anti-freeze and de-icing products</v>
          </cell>
          <cell r="C5" t="str">
            <v>garage</v>
          </cell>
          <cell r="E5">
            <v>1.5</v>
          </cell>
          <cell r="H5">
            <v>34</v>
          </cell>
        </row>
        <row r="6">
          <cell r="A6" t="str">
            <v>PC5_n</v>
          </cell>
          <cell r="C6" t="str">
            <v>outdoor</v>
          </cell>
          <cell r="H6">
            <v>100</v>
          </cell>
        </row>
        <row r="7">
          <cell r="A7" t="str">
            <v>PC6_n</v>
          </cell>
        </row>
        <row r="8">
          <cell r="A8" t="str">
            <v>PC7_n: Base metals and alloys</v>
          </cell>
        </row>
        <row r="9">
          <cell r="A9" t="str">
            <v>PC8_n: Biocidal products (excipient use only for solvent products)</v>
          </cell>
        </row>
        <row r="10">
          <cell r="A10" t="str">
            <v>PC9a:Coatings, paints, thinners,paint removers</v>
          </cell>
        </row>
        <row r="11">
          <cell r="A11" t="str">
            <v>PC9b:Fillers, putties, plasters, modeling clay</v>
          </cell>
        </row>
        <row r="12">
          <cell r="A12" t="str">
            <v>PC9c:Finger paints </v>
          </cell>
        </row>
        <row r="13">
          <cell r="A13" t="str">
            <v>PC10_n</v>
          </cell>
        </row>
        <row r="14">
          <cell r="A14" t="str">
            <v>PC11_n: Explosives</v>
          </cell>
        </row>
        <row r="15">
          <cell r="A15" t="str">
            <v>PC12:Fertilizers</v>
          </cell>
        </row>
        <row r="16">
          <cell r="A16" t="str">
            <v>PC13:Fuels</v>
          </cell>
        </row>
        <row r="17">
          <cell r="A17" t="str">
            <v>PC14_n: Metal surface treatment products</v>
          </cell>
        </row>
        <row r="18">
          <cell r="A18" t="str">
            <v>PC15_n: Non-metal surface treatment products</v>
          </cell>
        </row>
        <row r="19">
          <cell r="A19" t="str">
            <v>PC16_n: Heat transfer fluids</v>
          </cell>
        </row>
        <row r="20">
          <cell r="A20" t="str">
            <v>PC17_n: Hydraulic fluids</v>
          </cell>
        </row>
        <row r="21">
          <cell r="A21" t="str">
            <v>PC18_n: Ink and toners</v>
          </cell>
        </row>
        <row r="22">
          <cell r="A22" t="str">
            <v>PC19_n: Intermediate</v>
          </cell>
        </row>
        <row r="23">
          <cell r="A23" t="str">
            <v>PC20_n: Products such as PH-regulators, flocculants, precipitants, neutralization agents, other unspecific</v>
          </cell>
        </row>
        <row r="24">
          <cell r="A24" t="str">
            <v>PC21_n: Laboratory chemicals</v>
          </cell>
        </row>
        <row r="25">
          <cell r="A25" t="str">
            <v>PC22_n</v>
          </cell>
        </row>
        <row r="26">
          <cell r="A26" t="str">
            <v>PC23_n: Leather tanning, dye, finishing, impregnation and care products</v>
          </cell>
        </row>
        <row r="27">
          <cell r="A27" t="str">
            <v>PC24: Lubricants, greases, and release products</v>
          </cell>
        </row>
        <row r="28">
          <cell r="A28" t="str">
            <v>PC25_n: Metal working fluids</v>
          </cell>
        </row>
        <row r="29">
          <cell r="A29" t="str">
            <v>PC26_n: Paper and board dye, finishing and impregnation products</v>
          </cell>
        </row>
        <row r="30">
          <cell r="A30" t="str">
            <v>PC27_n: Plant protection products</v>
          </cell>
        </row>
        <row r="31">
          <cell r="A31" t="str">
            <v>PC28_n: Perfumes, frangrances</v>
          </cell>
        </row>
        <row r="32">
          <cell r="A32" t="str">
            <v>PC29_n: Pharmaceuticals</v>
          </cell>
        </row>
        <row r="33">
          <cell r="A33" t="str">
            <v>PC30_n: Photochemicals</v>
          </cell>
        </row>
        <row r="34">
          <cell r="A34" t="str">
            <v>PC31:Polishes and wax blends</v>
          </cell>
        </row>
        <row r="35">
          <cell r="A35" t="str">
            <v>PC32_n: Polymer preparations and compounds</v>
          </cell>
        </row>
        <row r="36">
          <cell r="A36" t="str">
            <v>PC33_n: Semiconductor</v>
          </cell>
        </row>
        <row r="37">
          <cell r="A37" t="str">
            <v>PC34_n: Textile dyes, finishing and impregnating products</v>
          </cell>
        </row>
        <row r="38">
          <cell r="A38" t="str">
            <v>PC35:Washing and cleaning products (including solvent based products)</v>
          </cell>
        </row>
        <row r="39">
          <cell r="A39" t="str">
            <v>PC36_n: Water softners</v>
          </cell>
        </row>
        <row r="40">
          <cell r="A40" t="str">
            <v>PC37_n: Water treatment chemicals</v>
          </cell>
        </row>
        <row r="41">
          <cell r="A41" t="str">
            <v>PC38_n: Welding and soldering products, flux products</v>
          </cell>
        </row>
        <row r="42">
          <cell r="A42" t="str">
            <v>PC39_n: Cosmetics, personal care products</v>
          </cell>
        </row>
        <row r="43">
          <cell r="A43" t="str">
            <v>PC40_n: Extraction agents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dimension ref="A1:B38"/>
  <sheetViews>
    <sheetView zoomScalePageLayoutView="0" workbookViewId="0" topLeftCell="A10">
      <selection activeCell="B40" sqref="B40"/>
    </sheetView>
  </sheetViews>
  <sheetFormatPr defaultColWidth="9.140625" defaultRowHeight="12.75"/>
  <cols>
    <col min="1" max="1" width="14.421875" style="183" customWidth="1"/>
    <col min="2" max="2" width="110.7109375" style="183" customWidth="1"/>
    <col min="3" max="16384" width="9.140625" style="183" customWidth="1"/>
  </cols>
  <sheetData>
    <row r="1" spans="1:2" ht="12.75">
      <c r="A1" s="185" t="s">
        <v>13</v>
      </c>
      <c r="B1" s="185" t="s">
        <v>15</v>
      </c>
    </row>
    <row r="2" spans="1:2" ht="54" customHeight="1">
      <c r="A2" s="184">
        <v>40393</v>
      </c>
      <c r="B2" s="65" t="s">
        <v>14</v>
      </c>
    </row>
    <row r="3" spans="1:2" ht="12.75">
      <c r="A3" s="184"/>
      <c r="B3" s="65"/>
    </row>
    <row r="4" spans="1:2" ht="25.5">
      <c r="A4" s="184">
        <v>42083</v>
      </c>
      <c r="B4" s="65" t="s">
        <v>16</v>
      </c>
    </row>
    <row r="5" spans="1:2" ht="12.75">
      <c r="A5" s="184"/>
      <c r="B5" s="65"/>
    </row>
    <row r="6" spans="1:2" ht="25.5">
      <c r="A6" s="184"/>
      <c r="B6" s="65" t="s">
        <v>434</v>
      </c>
    </row>
    <row r="7" spans="1:2" ht="12.75">
      <c r="A7" s="184"/>
      <c r="B7" s="65"/>
    </row>
    <row r="8" spans="1:2" ht="25.5">
      <c r="A8" s="184"/>
      <c r="B8" s="183" t="s">
        <v>17</v>
      </c>
    </row>
    <row r="10" ht="12.75">
      <c r="B10" s="206" t="s">
        <v>20</v>
      </c>
    </row>
    <row r="11" ht="12.75">
      <c r="B11" s="206" t="s">
        <v>19</v>
      </c>
    </row>
    <row r="12" ht="12.75">
      <c r="B12" s="206" t="s">
        <v>21</v>
      </c>
    </row>
    <row r="13" ht="12.75">
      <c r="B13" s="206" t="s">
        <v>22</v>
      </c>
    </row>
    <row r="14" ht="12.75">
      <c r="B14" s="206" t="s">
        <v>23</v>
      </c>
    </row>
    <row r="16" spans="1:2" ht="25.5">
      <c r="A16" s="184"/>
      <c r="B16" s="183" t="s">
        <v>18</v>
      </c>
    </row>
    <row r="17" ht="12.75">
      <c r="A17" s="184"/>
    </row>
    <row r="18" spans="1:2" ht="63.75">
      <c r="A18" s="184"/>
      <c r="B18" s="183" t="s">
        <v>427</v>
      </c>
    </row>
    <row r="20" spans="1:2" ht="38.25">
      <c r="A20" s="184"/>
      <c r="B20" s="183" t="s">
        <v>428</v>
      </c>
    </row>
    <row r="22" spans="1:2" ht="76.5">
      <c r="A22" s="184"/>
      <c r="B22" s="183" t="s">
        <v>435</v>
      </c>
    </row>
    <row r="24" spans="1:2" ht="38.25">
      <c r="A24" s="184"/>
      <c r="B24" s="65" t="s">
        <v>429</v>
      </c>
    </row>
    <row r="25" ht="12.75">
      <c r="B25" s="65"/>
    </row>
    <row r="26" spans="1:2" ht="25.5">
      <c r="A26" s="184"/>
      <c r="B26" s="65" t="s">
        <v>436</v>
      </c>
    </row>
    <row r="28" ht="25.5">
      <c r="B28" s="65" t="s">
        <v>489</v>
      </c>
    </row>
    <row r="29" ht="12.75">
      <c r="B29" s="65"/>
    </row>
    <row r="30" spans="1:2" ht="18.75" customHeight="1">
      <c r="A30" s="184"/>
      <c r="B30" s="65" t="s">
        <v>488</v>
      </c>
    </row>
    <row r="32" ht="12.75">
      <c r="B32" s="65" t="s">
        <v>484</v>
      </c>
    </row>
    <row r="34" ht="12.75">
      <c r="B34" s="65" t="s">
        <v>487</v>
      </c>
    </row>
    <row r="36" ht="25.5">
      <c r="B36" s="65" t="s">
        <v>485</v>
      </c>
    </row>
    <row r="38" ht="25.5">
      <c r="B38" s="183" t="s">
        <v>486</v>
      </c>
    </row>
  </sheetData>
  <sheetProtection password="8EB8" sheet="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
  <dimension ref="A1:F40"/>
  <sheetViews>
    <sheetView zoomScalePageLayoutView="0" workbookViewId="0" topLeftCell="A1">
      <selection activeCell="A4" sqref="A4"/>
    </sheetView>
  </sheetViews>
  <sheetFormatPr defaultColWidth="9.140625" defaultRowHeight="12.75"/>
  <cols>
    <col min="1" max="1" width="95.00390625" style="0" customWidth="1"/>
  </cols>
  <sheetData>
    <row r="1" ht="165.75">
      <c r="A1" s="24" t="s">
        <v>492</v>
      </c>
    </row>
    <row r="2" spans="1:6" ht="12.75">
      <c r="A2" s="23"/>
      <c r="D2" s="11"/>
      <c r="E2" s="173"/>
      <c r="F2" s="11"/>
    </row>
    <row r="3" spans="1:6" ht="12.75">
      <c r="A3" s="60" t="s">
        <v>221</v>
      </c>
      <c r="D3" s="11"/>
      <c r="E3" s="173"/>
      <c r="F3" s="173"/>
    </row>
    <row r="4" spans="1:4" ht="96" customHeight="1">
      <c r="A4" s="65" t="s">
        <v>3</v>
      </c>
      <c r="C4" s="457"/>
      <c r="D4" s="11"/>
    </row>
    <row r="5" ht="43.5" customHeight="1">
      <c r="A5" s="61" t="s">
        <v>187</v>
      </c>
    </row>
    <row r="6" ht="12.75">
      <c r="A6" s="61" t="s">
        <v>469</v>
      </c>
    </row>
    <row r="7" spans="1:5" ht="63.75">
      <c r="A7" s="61" t="s">
        <v>474</v>
      </c>
      <c r="C7" s="11"/>
      <c r="D7" s="11"/>
      <c r="E7" s="173"/>
    </row>
    <row r="8" ht="12.75">
      <c r="A8" s="23"/>
    </row>
    <row r="9" spans="1:3" ht="63.75">
      <c r="A9" s="23" t="s">
        <v>470</v>
      </c>
      <c r="C9" s="11"/>
    </row>
    <row r="10" spans="1:3" ht="12.75">
      <c r="A10" s="23"/>
      <c r="C10" s="173"/>
    </row>
    <row r="11" spans="1:3" ht="12.75">
      <c r="A11" s="62" t="s">
        <v>188</v>
      </c>
      <c r="C11" s="173"/>
    </row>
    <row r="12" spans="1:3" ht="63.75">
      <c r="A12" s="63" t="s">
        <v>471</v>
      </c>
      <c r="C12" s="11"/>
    </row>
    <row r="13" spans="1:3" ht="12.75">
      <c r="A13" s="63"/>
      <c r="C13" s="173"/>
    </row>
    <row r="14" spans="1:3" ht="12.75">
      <c r="A14" s="62" t="s">
        <v>189</v>
      </c>
      <c r="C14" s="173"/>
    </row>
    <row r="15" spans="1:3" s="3" customFormat="1" ht="12.75">
      <c r="A15" s="63" t="s">
        <v>1</v>
      </c>
      <c r="C15" s="174"/>
    </row>
    <row r="16" spans="1:3" s="3" customFormat="1" ht="25.5">
      <c r="A16" s="63" t="s">
        <v>2</v>
      </c>
      <c r="C16" s="11"/>
    </row>
    <row r="17" ht="12.75">
      <c r="A17" s="23" t="s">
        <v>190</v>
      </c>
    </row>
    <row r="18" spans="1:3" ht="25.5">
      <c r="A18" s="23" t="s">
        <v>191</v>
      </c>
      <c r="C18" s="172"/>
    </row>
    <row r="19" ht="12.75">
      <c r="A19" s="23" t="s">
        <v>192</v>
      </c>
    </row>
    <row r="20" spans="1:3" ht="63.75">
      <c r="A20" s="63" t="s">
        <v>475</v>
      </c>
      <c r="C20" s="3"/>
    </row>
    <row r="21" ht="12.75">
      <c r="A21" s="63" t="s">
        <v>472</v>
      </c>
    </row>
    <row r="22" ht="12.75">
      <c r="A22" s="63" t="s">
        <v>462</v>
      </c>
    </row>
    <row r="23" ht="12.75">
      <c r="A23" s="63" t="s">
        <v>463</v>
      </c>
    </row>
    <row r="24" ht="102">
      <c r="A24" s="63" t="s">
        <v>464</v>
      </c>
    </row>
    <row r="25" ht="12.75">
      <c r="A25" s="63" t="s">
        <v>465</v>
      </c>
    </row>
    <row r="26" ht="12.75">
      <c r="A26" s="63" t="s">
        <v>466</v>
      </c>
    </row>
    <row r="27" spans="1:3" ht="25.5">
      <c r="A27" s="63" t="s">
        <v>473</v>
      </c>
      <c r="C27" s="11"/>
    </row>
    <row r="28" ht="12.75">
      <c r="A28" s="23"/>
    </row>
    <row r="29" ht="12.75">
      <c r="A29" s="62" t="s">
        <v>193</v>
      </c>
    </row>
    <row r="30" ht="63.75">
      <c r="A30" s="458" t="s">
        <v>467</v>
      </c>
    </row>
    <row r="31" ht="12.75">
      <c r="A31" s="23"/>
    </row>
    <row r="32" ht="51">
      <c r="A32" s="23" t="s">
        <v>142</v>
      </c>
    </row>
    <row r="33" ht="12.75">
      <c r="A33" s="23"/>
    </row>
    <row r="34" ht="25.5">
      <c r="A34" s="23" t="s">
        <v>141</v>
      </c>
    </row>
    <row r="36" ht="12.75">
      <c r="A36" t="s">
        <v>468</v>
      </c>
    </row>
    <row r="37" ht="102">
      <c r="A37" s="23" t="s">
        <v>433</v>
      </c>
    </row>
    <row r="39" ht="12.75">
      <c r="A39" s="62" t="s">
        <v>432</v>
      </c>
    </row>
    <row r="40" ht="38.25">
      <c r="A40" s="63" t="s">
        <v>431</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1"/>
  <dimension ref="A1:R43"/>
  <sheetViews>
    <sheetView zoomScale="85" zoomScaleNormal="85" zoomScalePageLayoutView="0" workbookViewId="0" topLeftCell="A1">
      <selection activeCell="F23" sqref="F23"/>
    </sheetView>
  </sheetViews>
  <sheetFormatPr defaultColWidth="9.140625" defaultRowHeight="12.75"/>
  <cols>
    <col min="1" max="1" width="46.00390625" style="0" customWidth="1"/>
    <col min="2" max="2" width="3.00390625" style="0" customWidth="1"/>
    <col min="3" max="3" width="15.421875" style="0" bestFit="1" customWidth="1"/>
    <col min="4" max="4" width="3.00390625" style="0" customWidth="1"/>
    <col min="5" max="5" width="14.00390625" style="0" customWidth="1"/>
    <col min="6" max="6" width="28.8515625" style="0" customWidth="1"/>
    <col min="7" max="7" width="2.8515625" style="0" customWidth="1"/>
    <col min="8" max="8" width="13.28125" style="0" customWidth="1"/>
    <col min="9" max="9" width="29.00390625" style="0" customWidth="1"/>
    <col min="10" max="10" width="3.00390625" style="0" customWidth="1"/>
    <col min="11" max="11" width="12.140625" style="0" customWidth="1"/>
    <col min="13" max="13" width="13.8515625" style="0" customWidth="1"/>
    <col min="15" max="15" width="17.140625" style="0" customWidth="1"/>
    <col min="16" max="16" width="10.28125" style="0" customWidth="1"/>
    <col min="18" max="18" width="14.00390625" style="0" customWidth="1"/>
  </cols>
  <sheetData>
    <row r="1" spans="1:18" s="447" customFormat="1" ht="51">
      <c r="A1" s="446" t="s">
        <v>92</v>
      </c>
      <c r="C1" s="446" t="s">
        <v>93</v>
      </c>
      <c r="E1" s="446" t="s">
        <v>476</v>
      </c>
      <c r="F1" s="446" t="s">
        <v>7</v>
      </c>
      <c r="H1" s="446" t="s">
        <v>477</v>
      </c>
      <c r="I1" s="446" t="s">
        <v>7</v>
      </c>
      <c r="K1" s="446" t="s">
        <v>220</v>
      </c>
      <c r="M1" s="446" t="s">
        <v>439</v>
      </c>
      <c r="O1" s="446" t="s">
        <v>440</v>
      </c>
      <c r="P1" s="446" t="s">
        <v>478</v>
      </c>
      <c r="R1" s="448"/>
    </row>
    <row r="2" spans="1:16" ht="38.25">
      <c r="A2" s="6" t="s">
        <v>336</v>
      </c>
      <c r="C2" s="2" t="s">
        <v>359</v>
      </c>
      <c r="E2" s="5">
        <v>0.6</v>
      </c>
      <c r="F2" s="180" t="s">
        <v>10</v>
      </c>
      <c r="H2" s="5">
        <v>20</v>
      </c>
      <c r="I2" s="180" t="s">
        <v>10</v>
      </c>
      <c r="K2" s="5"/>
      <c r="M2" s="5">
        <v>0.2</v>
      </c>
      <c r="O2" s="5" t="s">
        <v>441</v>
      </c>
      <c r="P2" s="432">
        <v>1</v>
      </c>
    </row>
    <row r="3" spans="1:16" ht="38.25">
      <c r="A3" s="6" t="s">
        <v>337</v>
      </c>
      <c r="C3" s="2" t="s">
        <v>360</v>
      </c>
      <c r="E3" s="5">
        <v>2.5</v>
      </c>
      <c r="F3" s="180" t="s">
        <v>9</v>
      </c>
      <c r="H3" s="5">
        <v>20</v>
      </c>
      <c r="I3" s="180" t="s">
        <v>10</v>
      </c>
      <c r="M3" s="5">
        <v>0.5</v>
      </c>
      <c r="O3" s="5" t="s">
        <v>442</v>
      </c>
      <c r="P3" s="432">
        <v>0.2</v>
      </c>
    </row>
    <row r="4" spans="1:16" ht="25.5">
      <c r="A4" s="6" t="s">
        <v>338</v>
      </c>
      <c r="C4" s="2" t="s">
        <v>361</v>
      </c>
      <c r="E4" s="5">
        <v>1.5</v>
      </c>
      <c r="F4" s="180" t="s">
        <v>8</v>
      </c>
      <c r="H4" s="5">
        <v>34</v>
      </c>
      <c r="I4" s="180" t="s">
        <v>8</v>
      </c>
      <c r="M4" s="5">
        <v>0.9</v>
      </c>
      <c r="O4" s="5" t="s">
        <v>443</v>
      </c>
      <c r="P4" s="432">
        <v>0.04</v>
      </c>
    </row>
    <row r="5" spans="1:16" ht="25.5">
      <c r="A5" s="6" t="s">
        <v>42</v>
      </c>
      <c r="C5" s="2" t="s">
        <v>362</v>
      </c>
      <c r="E5" s="432">
        <v>2.5</v>
      </c>
      <c r="F5" s="433" t="s">
        <v>438</v>
      </c>
      <c r="H5" s="64">
        <v>100</v>
      </c>
      <c r="I5" s="181" t="s">
        <v>11</v>
      </c>
      <c r="O5" s="5" t="s">
        <v>444</v>
      </c>
      <c r="P5" s="432">
        <v>0.01</v>
      </c>
    </row>
    <row r="6" spans="1:3" ht="12.75">
      <c r="A6" s="6" t="s">
        <v>402</v>
      </c>
      <c r="C6" s="12"/>
    </row>
    <row r="7" spans="1:3" ht="12.75">
      <c r="A7" s="7" t="s">
        <v>403</v>
      </c>
      <c r="C7" s="10"/>
    </row>
    <row r="8" spans="1:6" ht="12.75">
      <c r="A8" s="7" t="s">
        <v>339</v>
      </c>
      <c r="E8" s="3"/>
      <c r="F8" s="3"/>
    </row>
    <row r="9" spans="1:6" ht="25.5">
      <c r="A9" s="7" t="s">
        <v>131</v>
      </c>
      <c r="E9" s="3"/>
      <c r="F9" s="3"/>
    </row>
    <row r="10" ht="12.75">
      <c r="A10" s="6" t="s">
        <v>12</v>
      </c>
    </row>
    <row r="11" ht="12.75">
      <c r="A11" s="6" t="s">
        <v>325</v>
      </c>
    </row>
    <row r="12" ht="12.75">
      <c r="A12" s="6" t="s">
        <v>352</v>
      </c>
    </row>
    <row r="13" ht="12.75">
      <c r="A13" s="8" t="s">
        <v>404</v>
      </c>
    </row>
    <row r="14" ht="12.75">
      <c r="A14" s="8" t="s">
        <v>340</v>
      </c>
    </row>
    <row r="15" ht="12.75">
      <c r="A15" s="6" t="s">
        <v>341</v>
      </c>
    </row>
    <row r="16" ht="12.75">
      <c r="A16" s="6" t="s">
        <v>342</v>
      </c>
    </row>
    <row r="17" ht="12.75">
      <c r="A17" s="6" t="s">
        <v>343</v>
      </c>
    </row>
    <row r="18" ht="12.75">
      <c r="A18" s="6" t="s">
        <v>344</v>
      </c>
    </row>
    <row r="19" ht="12.75">
      <c r="A19" s="9" t="s">
        <v>345</v>
      </c>
    </row>
    <row r="20" ht="12.75">
      <c r="A20" s="9" t="s">
        <v>346</v>
      </c>
    </row>
    <row r="21" ht="12.75">
      <c r="A21" s="9" t="s">
        <v>347</v>
      </c>
    </row>
    <row r="22" ht="12.75">
      <c r="A22" s="9" t="s">
        <v>348</v>
      </c>
    </row>
    <row r="23" ht="25.5">
      <c r="A23" s="6" t="s">
        <v>349</v>
      </c>
    </row>
    <row r="24" ht="12.75">
      <c r="A24" s="6" t="s">
        <v>350</v>
      </c>
    </row>
    <row r="25" ht="12.75">
      <c r="A25" s="6" t="s">
        <v>405</v>
      </c>
    </row>
    <row r="26" ht="25.5">
      <c r="A26" s="6" t="s">
        <v>351</v>
      </c>
    </row>
    <row r="27" ht="12.75">
      <c r="A27" s="9" t="s">
        <v>298</v>
      </c>
    </row>
    <row r="28" ht="12.75">
      <c r="A28" s="6" t="s">
        <v>299</v>
      </c>
    </row>
    <row r="29" ht="25.5">
      <c r="A29" s="6" t="s">
        <v>300</v>
      </c>
    </row>
    <row r="30" ht="12.75">
      <c r="A30" s="9" t="s">
        <v>301</v>
      </c>
    </row>
    <row r="31" ht="12.75">
      <c r="A31" s="6" t="s">
        <v>302</v>
      </c>
    </row>
    <row r="32" ht="12.75">
      <c r="A32" s="6" t="s">
        <v>303</v>
      </c>
    </row>
    <row r="33" ht="12.75">
      <c r="A33" s="6" t="s">
        <v>304</v>
      </c>
    </row>
    <row r="34" ht="12.75">
      <c r="A34" s="6" t="s">
        <v>305</v>
      </c>
    </row>
    <row r="35" ht="12.75">
      <c r="A35" s="6" t="s">
        <v>306</v>
      </c>
    </row>
    <row r="36" ht="12.75">
      <c r="A36" s="6" t="s">
        <v>307</v>
      </c>
    </row>
    <row r="37" ht="25.5">
      <c r="A37" s="6" t="s">
        <v>308</v>
      </c>
    </row>
    <row r="38" ht="25.5">
      <c r="A38" s="6" t="s">
        <v>309</v>
      </c>
    </row>
    <row r="39" ht="12.75">
      <c r="A39" s="6" t="s">
        <v>310</v>
      </c>
    </row>
    <row r="40" ht="12.75">
      <c r="A40" s="6" t="s">
        <v>311</v>
      </c>
    </row>
    <row r="41" ht="25.5">
      <c r="A41" s="6" t="s">
        <v>312</v>
      </c>
    </row>
    <row r="42" ht="12.75">
      <c r="A42" s="6" t="s">
        <v>313</v>
      </c>
    </row>
    <row r="43" ht="12.75">
      <c r="A43" s="6" t="s">
        <v>314</v>
      </c>
    </row>
  </sheetData>
  <sheetProtection password="C635" sheet="1"/>
  <printOptions/>
  <pageMargins left="0.7" right="0.7" top="0.75" bottom="0.75" header="0.3" footer="0.3"/>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3"/>
  <dimension ref="A1:M33"/>
  <sheetViews>
    <sheetView zoomScalePageLayoutView="0" workbookViewId="0" topLeftCell="A1">
      <selection activeCell="N17" sqref="N17"/>
    </sheetView>
  </sheetViews>
  <sheetFormatPr defaultColWidth="9.140625" defaultRowHeight="12.75"/>
  <cols>
    <col min="1" max="1" width="12.57421875" style="0" customWidth="1"/>
    <col min="2" max="2" width="3.7109375" style="0" customWidth="1"/>
    <col min="12" max="12" width="13.8515625" style="0" customWidth="1"/>
    <col min="13" max="13" width="11.57421875" style="0" bestFit="1" customWidth="1"/>
  </cols>
  <sheetData>
    <row r="1" spans="1:3" ht="12.75">
      <c r="A1" s="4" t="s">
        <v>119</v>
      </c>
      <c r="C1" s="4" t="s">
        <v>45</v>
      </c>
    </row>
    <row r="2" spans="1:3" ht="12.75">
      <c r="A2" t="s">
        <v>46</v>
      </c>
      <c r="B2" s="3" t="s">
        <v>389</v>
      </c>
      <c r="C2" s="3" t="s">
        <v>47</v>
      </c>
    </row>
    <row r="3" spans="1:3" ht="12.75">
      <c r="A3" t="s">
        <v>48</v>
      </c>
      <c r="B3" s="3" t="s">
        <v>389</v>
      </c>
      <c r="C3" s="3" t="s">
        <v>49</v>
      </c>
    </row>
    <row r="4" spans="1:3" ht="12.75">
      <c r="A4" t="s">
        <v>50</v>
      </c>
      <c r="B4" t="s">
        <v>389</v>
      </c>
      <c r="C4" t="s">
        <v>180</v>
      </c>
    </row>
    <row r="5" spans="1:3" ht="12.75">
      <c r="A5" t="s">
        <v>51</v>
      </c>
      <c r="B5" s="3" t="s">
        <v>389</v>
      </c>
      <c r="C5" s="3" t="s">
        <v>181</v>
      </c>
    </row>
    <row r="6" spans="1:3" ht="12.75">
      <c r="A6" t="s">
        <v>52</v>
      </c>
      <c r="B6" s="3" t="s">
        <v>389</v>
      </c>
      <c r="C6" s="3" t="s">
        <v>53</v>
      </c>
    </row>
    <row r="7" ht="12.75">
      <c r="A7" t="s">
        <v>54</v>
      </c>
    </row>
    <row r="8" ht="12.75">
      <c r="A8" t="s">
        <v>55</v>
      </c>
    </row>
    <row r="9" spans="1:3" ht="12.75">
      <c r="A9" t="s">
        <v>56</v>
      </c>
      <c r="B9" s="3" t="s">
        <v>389</v>
      </c>
      <c r="C9" s="3" t="s">
        <v>57</v>
      </c>
    </row>
    <row r="10" ht="12.75">
      <c r="A10" t="s">
        <v>58</v>
      </c>
    </row>
    <row r="11" spans="1:3" ht="12.75">
      <c r="A11" t="s">
        <v>59</v>
      </c>
      <c r="C11" s="3" t="s">
        <v>112</v>
      </c>
    </row>
    <row r="12" spans="1:3" ht="12.75">
      <c r="A12" t="s">
        <v>61</v>
      </c>
      <c r="B12" s="3" t="s">
        <v>389</v>
      </c>
      <c r="C12" s="3" t="s">
        <v>60</v>
      </c>
    </row>
    <row r="13" spans="1:3" ht="12.75">
      <c r="A13" t="s">
        <v>63</v>
      </c>
      <c r="B13" s="3" t="s">
        <v>389</v>
      </c>
      <c r="C13" s="3" t="s">
        <v>62</v>
      </c>
    </row>
    <row r="14" spans="1:3" ht="12.75">
      <c r="A14" t="s">
        <v>65</v>
      </c>
      <c r="B14" s="3" t="s">
        <v>389</v>
      </c>
      <c r="C14" s="3" t="s">
        <v>64</v>
      </c>
    </row>
    <row r="15" spans="1:3" ht="12.75">
      <c r="A15" t="s">
        <v>67</v>
      </c>
      <c r="B15" s="3" t="s">
        <v>389</v>
      </c>
      <c r="C15" s="3" t="s">
        <v>66</v>
      </c>
    </row>
    <row r="16" spans="1:3" ht="12.75">
      <c r="A16" t="s">
        <v>114</v>
      </c>
      <c r="B16" s="3" t="s">
        <v>389</v>
      </c>
      <c r="C16" t="s">
        <v>68</v>
      </c>
    </row>
    <row r="19" spans="1:9" ht="12.75">
      <c r="A19" s="4" t="s">
        <v>87</v>
      </c>
      <c r="C19" s="4" t="s">
        <v>69</v>
      </c>
      <c r="I19" s="11"/>
    </row>
    <row r="20" spans="1:3" ht="12.75">
      <c r="A20" t="s">
        <v>70</v>
      </c>
      <c r="B20" t="s">
        <v>389</v>
      </c>
      <c r="C20" s="3" t="s">
        <v>392</v>
      </c>
    </row>
    <row r="21" spans="1:3" ht="12.75">
      <c r="A21" t="s">
        <v>71</v>
      </c>
      <c r="B21" t="s">
        <v>389</v>
      </c>
      <c r="C21" s="3" t="s">
        <v>393</v>
      </c>
    </row>
    <row r="22" spans="1:3" ht="12.75">
      <c r="A22" t="s">
        <v>72</v>
      </c>
      <c r="C22" t="s">
        <v>183</v>
      </c>
    </row>
    <row r="23" spans="1:3" ht="12.75">
      <c r="A23" t="s">
        <v>73</v>
      </c>
      <c r="C23" t="s">
        <v>182</v>
      </c>
    </row>
    <row r="24" spans="1:3" ht="12.75">
      <c r="A24" t="s">
        <v>74</v>
      </c>
      <c r="C24" t="s">
        <v>394</v>
      </c>
    </row>
    <row r="25" spans="1:12" ht="12.75">
      <c r="A25" t="s">
        <v>75</v>
      </c>
      <c r="B25" t="s">
        <v>389</v>
      </c>
      <c r="C25" t="s">
        <v>390</v>
      </c>
      <c r="L25" t="s">
        <v>358</v>
      </c>
    </row>
    <row r="26" spans="1:13" ht="12.75">
      <c r="A26" t="s">
        <v>76</v>
      </c>
      <c r="B26" s="3" t="s">
        <v>389</v>
      </c>
      <c r="C26" t="s">
        <v>115</v>
      </c>
      <c r="I26" s="13" t="s">
        <v>94</v>
      </c>
      <c r="J26" s="14"/>
      <c r="K26" s="14"/>
      <c r="L26" s="14">
        <v>0.6</v>
      </c>
      <c r="M26" s="15"/>
    </row>
    <row r="27" spans="1:13" ht="12.75">
      <c r="A27" t="s">
        <v>77</v>
      </c>
      <c r="B27" s="3" t="s">
        <v>389</v>
      </c>
      <c r="C27" t="s">
        <v>395</v>
      </c>
      <c r="I27" s="16" t="s">
        <v>90</v>
      </c>
      <c r="J27" s="1"/>
      <c r="K27" s="1"/>
      <c r="L27" s="1">
        <v>2.5</v>
      </c>
      <c r="M27" s="17"/>
    </row>
    <row r="28" spans="1:13" ht="12.75">
      <c r="A28" t="s">
        <v>78</v>
      </c>
      <c r="B28" s="3" t="s">
        <v>389</v>
      </c>
      <c r="C28" t="s">
        <v>396</v>
      </c>
      <c r="I28" s="16" t="s">
        <v>96</v>
      </c>
      <c r="J28" s="1"/>
      <c r="K28" s="1"/>
      <c r="L28" s="18"/>
      <c r="M28" s="19"/>
    </row>
    <row r="29" spans="1:13" ht="12.75">
      <c r="A29" t="s">
        <v>79</v>
      </c>
      <c r="B29" s="3" t="s">
        <v>389</v>
      </c>
      <c r="C29" s="3" t="s">
        <v>397</v>
      </c>
      <c r="I29" s="16" t="s">
        <v>361</v>
      </c>
      <c r="J29" s="1"/>
      <c r="K29" s="1"/>
      <c r="L29" s="1">
        <v>1.5</v>
      </c>
      <c r="M29" s="17"/>
    </row>
    <row r="30" spans="1:13" ht="12.75">
      <c r="A30" t="s">
        <v>195</v>
      </c>
      <c r="B30" s="3" t="s">
        <v>389</v>
      </c>
      <c r="C30" s="11" t="s">
        <v>254</v>
      </c>
      <c r="I30" s="20" t="s">
        <v>362</v>
      </c>
      <c r="J30" s="21"/>
      <c r="K30" s="21"/>
      <c r="L30" s="440">
        <v>2.5</v>
      </c>
      <c r="M30" s="22"/>
    </row>
    <row r="31" spans="1:3" ht="12.75">
      <c r="A31" t="s">
        <v>80</v>
      </c>
      <c r="B31" s="3" t="s">
        <v>389</v>
      </c>
      <c r="C31" t="s">
        <v>391</v>
      </c>
    </row>
    <row r="32" spans="1:3" ht="12.75">
      <c r="A32" t="s">
        <v>81</v>
      </c>
      <c r="B32" t="s">
        <v>389</v>
      </c>
      <c r="C32" t="s">
        <v>398</v>
      </c>
    </row>
    <row r="33" spans="1:3" ht="12.75">
      <c r="A33" t="s">
        <v>113</v>
      </c>
      <c r="C33" t="s">
        <v>399</v>
      </c>
    </row>
  </sheetData>
  <sheetProtection password="C635" sheet="1"/>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codeName="Blad9">
    <tabColor rgb="FFFFFF00"/>
    <pageSetUpPr fitToPage="1"/>
  </sheetPr>
  <dimension ref="A1:IN262"/>
  <sheetViews>
    <sheetView tabSelected="1" zoomScale="70" zoomScaleNormal="70" zoomScalePageLayoutView="0" workbookViewId="0" topLeftCell="A1">
      <selection activeCell="E14" sqref="E14"/>
    </sheetView>
  </sheetViews>
  <sheetFormatPr defaultColWidth="23.421875" defaultRowHeight="69" customHeight="1" outlineLevelCol="1"/>
  <cols>
    <col min="1" max="1" width="5.00390625" style="207" customWidth="1"/>
    <col min="2" max="2" width="22.8515625" style="213" customWidth="1"/>
    <col min="3" max="3" width="15.140625" style="213" customWidth="1"/>
    <col min="4" max="4" width="29.7109375" style="213" customWidth="1"/>
    <col min="5" max="5" width="30.8515625" style="213" customWidth="1"/>
    <col min="6" max="6" width="10.7109375" style="213" hidden="1" customWidth="1" outlineLevel="1"/>
    <col min="7" max="7" width="6.8515625" style="213" hidden="1" customWidth="1" outlineLevel="1"/>
    <col min="8" max="8" width="6.421875" style="213" hidden="1" customWidth="1" outlineLevel="1"/>
    <col min="9" max="9" width="6.00390625" style="213" hidden="1" customWidth="1" outlineLevel="1"/>
    <col min="10" max="10" width="8.8515625" style="213" hidden="1" customWidth="1" outlineLevel="1"/>
    <col min="11" max="11" width="12.28125" style="213" hidden="1" customWidth="1" outlineLevel="1"/>
    <col min="12" max="12" width="10.57421875" style="213" hidden="1" customWidth="1" outlineLevel="1"/>
    <col min="13" max="13" width="14.57421875" style="213" hidden="1" customWidth="1" outlineLevel="1"/>
    <col min="14" max="14" width="11.7109375" style="213" hidden="1" customWidth="1" outlineLevel="1"/>
    <col min="15" max="15" width="13.28125" style="213" hidden="1" customWidth="1" outlineLevel="1"/>
    <col min="16" max="16" width="12.00390625" style="213" hidden="1" customWidth="1" outlineLevel="1"/>
    <col min="17" max="17" width="13.8515625" style="213" customWidth="1" collapsed="1"/>
    <col min="18" max="18" width="13.421875" style="213" customWidth="1"/>
    <col min="19" max="19" width="11.00390625" style="213" customWidth="1"/>
    <col min="20" max="20" width="10.8515625" style="213" customWidth="1"/>
    <col min="21" max="21" width="16.8515625" style="210" customWidth="1"/>
    <col min="22" max="22" width="14.28125" style="210" customWidth="1"/>
    <col min="23" max="23" width="11.28125" style="210" customWidth="1"/>
    <col min="24" max="24" width="15.7109375" style="210" customWidth="1"/>
    <col min="25" max="25" width="12.7109375" style="210" customWidth="1"/>
    <col min="26" max="26" width="17.7109375" style="210" customWidth="1"/>
    <col min="27" max="27" width="17.8515625" style="210" customWidth="1"/>
    <col min="28" max="28" width="15.57421875" style="210" customWidth="1"/>
    <col min="29" max="29" width="14.57421875" style="209" customWidth="1"/>
    <col min="30" max="30" width="16.8515625" style="209" customWidth="1"/>
    <col min="31" max="31" width="16.28125" style="209" customWidth="1"/>
    <col min="32" max="32" width="9.7109375" style="209" customWidth="1"/>
    <col min="33" max="33" width="14.8515625" style="209" customWidth="1"/>
    <col min="34" max="34" width="5.8515625" style="209" customWidth="1"/>
    <col min="35" max="35" width="14.8515625" style="209" customWidth="1"/>
    <col min="36" max="36" width="13.8515625" style="209" customWidth="1"/>
    <col min="37" max="37" width="14.8515625" style="209" customWidth="1"/>
    <col min="38" max="38" width="10.28125" style="209" customWidth="1"/>
    <col min="39" max="39" width="7.421875" style="210" customWidth="1"/>
    <col min="40" max="40" width="12.7109375" style="210" customWidth="1"/>
    <col min="41" max="41" width="11.140625" style="210" customWidth="1"/>
    <col min="42" max="42" width="18.421875" style="210" customWidth="1"/>
    <col min="43" max="43" width="11.8515625" style="211" customWidth="1"/>
    <col min="44" max="44" width="15.7109375" style="210" customWidth="1"/>
    <col min="45" max="47" width="10.7109375" style="210" customWidth="1"/>
    <col min="48" max="48" width="13.57421875" style="210" customWidth="1"/>
    <col min="49" max="49" width="10.7109375" style="210" customWidth="1"/>
    <col min="50" max="50" width="9.421875" style="210" customWidth="1"/>
    <col min="51" max="51" width="9.140625" style="212" customWidth="1"/>
    <col min="52" max="52" width="12.7109375" style="212" customWidth="1"/>
    <col min="53" max="53" width="13.28125" style="212" customWidth="1"/>
    <col min="54" max="54" width="10.00390625" style="212" customWidth="1"/>
    <col min="55" max="55" width="9.7109375" style="210" customWidth="1"/>
    <col min="56" max="58" width="11.8515625" style="210" customWidth="1"/>
    <col min="59" max="61" width="15.8515625" style="210" customWidth="1"/>
    <col min="62" max="62" width="13.8515625" style="213" customWidth="1"/>
    <col min="63" max="64" width="12.421875" style="213" customWidth="1"/>
    <col min="65" max="65" width="13.8515625" style="214" customWidth="1"/>
    <col min="66" max="66" width="12.8515625" style="210" customWidth="1"/>
    <col min="67" max="67" width="13.140625" style="210" customWidth="1"/>
    <col min="68" max="68" width="13.7109375" style="215" customWidth="1"/>
    <col min="69" max="73" width="14.57421875" style="210" customWidth="1"/>
    <col min="74" max="74" width="48.00390625" style="210" customWidth="1"/>
    <col min="75" max="75" width="37.57421875" style="210" customWidth="1"/>
    <col min="76" max="76" width="11.421875" style="210" customWidth="1"/>
    <col min="77" max="77" width="12.421875" style="210" customWidth="1"/>
    <col min="78" max="78" width="12.8515625" style="210" customWidth="1"/>
    <col min="79" max="79" width="12.57421875" style="210" customWidth="1"/>
    <col min="80" max="83" width="13.57421875" style="210" customWidth="1"/>
    <col min="84" max="84" width="6.7109375" style="212" customWidth="1"/>
    <col min="85" max="85" width="20.140625" style="213" customWidth="1"/>
    <col min="86" max="86" width="16.57421875" style="213" customWidth="1"/>
    <col min="87" max="87" width="8.57421875" style="213" customWidth="1"/>
    <col min="88" max="88" width="7.28125" style="213" customWidth="1"/>
    <col min="89" max="89" width="10.421875" style="213" customWidth="1"/>
    <col min="90" max="90" width="10.00390625" style="213" customWidth="1"/>
    <col min="91" max="91" width="12.7109375" style="213" hidden="1" customWidth="1" outlineLevel="1"/>
    <col min="92" max="92" width="12.140625" style="213" hidden="1" customWidth="1" outlineLevel="1"/>
    <col min="93" max="93" width="12.00390625" style="213" hidden="1" customWidth="1" outlineLevel="1"/>
    <col min="94" max="94" width="13.28125" style="213" hidden="1" customWidth="1" outlineLevel="1"/>
    <col min="95" max="95" width="10.28125" style="213" hidden="1" customWidth="1" outlineLevel="1"/>
    <col min="96" max="101" width="9.57421875" style="213" hidden="1" customWidth="1" outlineLevel="1"/>
    <col min="102" max="102" width="10.28125" style="213" hidden="1" customWidth="1" outlineLevel="1"/>
    <col min="103" max="108" width="9.57421875" style="213" hidden="1" customWidth="1" outlineLevel="1"/>
    <col min="109" max="109" width="10.57421875" style="213" hidden="1" customWidth="1" outlineLevel="1"/>
    <col min="110" max="110" width="12.421875" style="213" hidden="1" customWidth="1" outlineLevel="1"/>
    <col min="111" max="111" width="12.00390625" style="213" hidden="1" customWidth="1" outlineLevel="1"/>
    <col min="112" max="112" width="13.00390625" style="213" hidden="1" customWidth="1" outlineLevel="1"/>
    <col min="113" max="113" width="11.57421875" style="213" hidden="1" customWidth="1" outlineLevel="1"/>
    <col min="114" max="114" width="14.57421875" style="213" hidden="1" customWidth="1" outlineLevel="1"/>
    <col min="115" max="115" width="14.00390625" style="213" hidden="1" customWidth="1" outlineLevel="1"/>
    <col min="116" max="116" width="14.7109375" style="213" hidden="1" customWidth="1" outlineLevel="1"/>
    <col min="117" max="117" width="12.140625" style="213" customWidth="1" collapsed="1"/>
    <col min="118" max="118" width="10.28125" style="213" customWidth="1"/>
    <col min="119" max="121" width="10.57421875" style="213" hidden="1" customWidth="1" outlineLevel="1"/>
    <col min="122" max="132" width="10.140625" style="213" hidden="1" customWidth="1" outlineLevel="1"/>
    <col min="133" max="136" width="9.57421875" style="213" hidden="1" customWidth="1" outlineLevel="1"/>
    <col min="137" max="137" width="10.57421875" style="213" hidden="1" customWidth="1" outlineLevel="1"/>
    <col min="138" max="138" width="12.421875" style="213" hidden="1" customWidth="1" outlineLevel="1"/>
    <col min="139" max="139" width="12.00390625" style="213" hidden="1" customWidth="1" outlineLevel="1"/>
    <col min="140" max="140" width="13.00390625" style="213" hidden="1" customWidth="1" outlineLevel="1"/>
    <col min="141" max="141" width="11.57421875" style="213" hidden="1" customWidth="1" outlineLevel="1"/>
    <col min="142" max="144" width="12.140625" style="213" hidden="1" customWidth="1" outlineLevel="1"/>
    <col min="145" max="145" width="12.140625" style="213" customWidth="1" collapsed="1"/>
    <col min="146" max="146" width="10.7109375" style="213" customWidth="1"/>
    <col min="147" max="149" width="10.8515625" style="213" hidden="1" customWidth="1" outlineLevel="1"/>
    <col min="150" max="157" width="10.421875" style="213" hidden="1" customWidth="1" outlineLevel="1"/>
    <col min="158" max="158" width="10.140625" style="213" hidden="1" customWidth="1" outlineLevel="1"/>
    <col min="159" max="160" width="10.421875" style="213" hidden="1" customWidth="1" outlineLevel="1"/>
    <col min="161" max="164" width="9.57421875" style="213" hidden="1" customWidth="1" outlineLevel="1"/>
    <col min="165" max="165" width="10.57421875" style="213" hidden="1" customWidth="1" outlineLevel="1"/>
    <col min="166" max="166" width="12.421875" style="213" hidden="1" customWidth="1" outlineLevel="1"/>
    <col min="167" max="167" width="12.00390625" style="213" hidden="1" customWidth="1" outlineLevel="1"/>
    <col min="168" max="168" width="13.00390625" style="213" hidden="1" customWidth="1" outlineLevel="1"/>
    <col min="169" max="169" width="11.57421875" style="213" hidden="1" customWidth="1" outlineLevel="1"/>
    <col min="170" max="172" width="12.421875" style="213" hidden="1" customWidth="1" outlineLevel="1"/>
    <col min="173" max="173" width="12.421875" style="213" customWidth="1" collapsed="1"/>
    <col min="174" max="174" width="11.00390625" style="213" customWidth="1"/>
    <col min="175" max="177" width="11.00390625" style="213" hidden="1" customWidth="1" outlineLevel="1"/>
    <col min="178" max="185" width="9.7109375" style="213" hidden="1" customWidth="1" outlineLevel="1"/>
    <col min="186" max="186" width="10.140625" style="213" hidden="1" customWidth="1" outlineLevel="1"/>
    <col min="187" max="188" width="9.7109375" style="213" hidden="1" customWidth="1" outlineLevel="1"/>
    <col min="189" max="192" width="9.57421875" style="213" hidden="1" customWidth="1" outlineLevel="1"/>
    <col min="193" max="193" width="10.57421875" style="213" hidden="1" customWidth="1" outlineLevel="1"/>
    <col min="194" max="194" width="12.421875" style="213" hidden="1" customWidth="1" outlineLevel="1"/>
    <col min="195" max="195" width="12.00390625" style="213" hidden="1" customWidth="1" outlineLevel="1"/>
    <col min="196" max="196" width="13.00390625" style="213" hidden="1" customWidth="1" outlineLevel="1"/>
    <col min="197" max="197" width="11.57421875" style="213" hidden="1" customWidth="1" outlineLevel="1"/>
    <col min="198" max="198" width="12.421875" style="213" hidden="1" customWidth="1" outlineLevel="1"/>
    <col min="199" max="199" width="12.140625" style="213" hidden="1" customWidth="1" outlineLevel="1"/>
    <col min="200" max="200" width="12.57421875" style="213" hidden="1" customWidth="1" outlineLevel="1"/>
    <col min="201" max="201" width="12.140625" style="213" customWidth="1" collapsed="1"/>
    <col min="202" max="202" width="10.57421875" style="213" customWidth="1"/>
    <col min="203" max="203" width="12.57421875" style="213" customWidth="1"/>
    <col min="204" max="204" width="13.8515625" style="213" customWidth="1"/>
    <col min="205" max="16384" width="23.421875" style="213" customWidth="1"/>
  </cols>
  <sheetData>
    <row r="1" spans="2:29" ht="19.5" customHeight="1" thickBot="1">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row>
    <row r="2" spans="2:90" ht="27" customHeight="1">
      <c r="B2" s="530" t="s">
        <v>493</v>
      </c>
      <c r="C2" s="531"/>
      <c r="D2" s="531"/>
      <c r="E2" s="532"/>
      <c r="F2" s="216"/>
      <c r="G2" s="216"/>
      <c r="H2" s="216"/>
      <c r="I2" s="216"/>
      <c r="J2" s="216"/>
      <c r="K2" s="216"/>
      <c r="L2" s="216"/>
      <c r="M2" s="216"/>
      <c r="N2" s="216"/>
      <c r="O2" s="216"/>
      <c r="P2" s="216"/>
      <c r="Q2" s="217" t="s">
        <v>124</v>
      </c>
      <c r="R2" s="218"/>
      <c r="S2" s="216"/>
      <c r="T2" s="216"/>
      <c r="U2" s="216"/>
      <c r="V2" s="216"/>
      <c r="W2" s="216"/>
      <c r="X2" s="216"/>
      <c r="Y2" s="216"/>
      <c r="Z2" s="216"/>
      <c r="AA2" s="216"/>
      <c r="AB2" s="216"/>
      <c r="AC2" s="219"/>
      <c r="AD2" s="220"/>
      <c r="AE2" s="220"/>
      <c r="CH2" s="221" t="s">
        <v>451</v>
      </c>
      <c r="CI2" s="518" t="s">
        <v>120</v>
      </c>
      <c r="CJ2" s="518"/>
      <c r="CK2" s="518" t="s">
        <v>121</v>
      </c>
      <c r="CL2" s="519"/>
    </row>
    <row r="3" spans="2:149" ht="49.5" customHeight="1" thickBot="1">
      <c r="B3" s="533"/>
      <c r="C3" s="534"/>
      <c r="D3" s="534"/>
      <c r="E3" s="535"/>
      <c r="F3" s="222"/>
      <c r="G3" s="222"/>
      <c r="H3" s="222"/>
      <c r="I3" s="222"/>
      <c r="J3" s="222"/>
      <c r="K3" s="222"/>
      <c r="L3" s="222"/>
      <c r="M3" s="222"/>
      <c r="N3" s="222"/>
      <c r="O3" s="222"/>
      <c r="P3" s="100"/>
      <c r="Q3" s="223" t="s">
        <v>374</v>
      </c>
      <c r="R3" s="224" t="s">
        <v>196</v>
      </c>
      <c r="S3" s="78"/>
      <c r="T3" s="225" t="s">
        <v>356</v>
      </c>
      <c r="U3" s="79">
        <v>5000</v>
      </c>
      <c r="V3" s="225" t="s">
        <v>366</v>
      </c>
      <c r="W3" s="78" t="s">
        <v>322</v>
      </c>
      <c r="X3" s="226" t="s">
        <v>365</v>
      </c>
      <c r="Y3" s="435">
        <v>300000</v>
      </c>
      <c r="Z3" s="227" t="s">
        <v>321</v>
      </c>
      <c r="AA3" s="80" t="s">
        <v>331</v>
      </c>
      <c r="AB3" s="228" t="s">
        <v>357</v>
      </c>
      <c r="AC3" s="182">
        <f>IF(OR(U3="",Y3=""),"not calculated",((Y3*10^6)/101325)*(U3/24.45))</f>
        <v>605474396.7582902</v>
      </c>
      <c r="AD3" s="220"/>
      <c r="AE3" s="229"/>
      <c r="AF3" s="230"/>
      <c r="AG3" s="231"/>
      <c r="AH3" s="231"/>
      <c r="AI3" s="231"/>
      <c r="AJ3" s="231"/>
      <c r="AK3" s="231"/>
      <c r="AL3" s="220"/>
      <c r="AM3" s="231"/>
      <c r="AO3" s="213"/>
      <c r="AP3" s="213"/>
      <c r="AQ3" s="232"/>
      <c r="AR3" s="213"/>
      <c r="AS3" s="213"/>
      <c r="AT3" s="233"/>
      <c r="AU3" s="100"/>
      <c r="AV3" s="213"/>
      <c r="AW3" s="213"/>
      <c r="AX3" s="213"/>
      <c r="AY3" s="234"/>
      <c r="AZ3" s="234"/>
      <c r="BA3" s="234"/>
      <c r="BB3" s="234"/>
      <c r="BC3" s="235"/>
      <c r="BD3" s="209"/>
      <c r="BE3" s="209"/>
      <c r="BF3" s="209"/>
      <c r="BG3" s="209"/>
      <c r="BH3" s="209"/>
      <c r="BI3" s="209"/>
      <c r="BJ3" s="209"/>
      <c r="BK3" s="209"/>
      <c r="BL3" s="209"/>
      <c r="CF3" s="234"/>
      <c r="CH3" s="236" t="s">
        <v>111</v>
      </c>
      <c r="CI3" s="539" t="s">
        <v>101</v>
      </c>
      <c r="CJ3" s="549"/>
      <c r="CK3" s="539" t="s">
        <v>105</v>
      </c>
      <c r="CL3" s="540"/>
      <c r="CM3" s="529"/>
      <c r="CN3" s="529"/>
      <c r="CO3" s="237"/>
      <c r="CP3" s="237"/>
      <c r="CQ3" s="101"/>
      <c r="CR3" s="101"/>
      <c r="CS3" s="101"/>
      <c r="CT3" s="101"/>
      <c r="EL3" s="100"/>
      <c r="EM3" s="100"/>
      <c r="EN3" s="100"/>
      <c r="EO3" s="100"/>
      <c r="EP3" s="100"/>
      <c r="EQ3" s="100"/>
      <c r="ER3" s="100"/>
      <c r="ES3" s="100"/>
    </row>
    <row r="4" spans="2:149" ht="42.75" customHeight="1" thickBot="1">
      <c r="B4" s="533"/>
      <c r="C4" s="534"/>
      <c r="D4" s="534"/>
      <c r="E4" s="535"/>
      <c r="F4" s="100"/>
      <c r="G4" s="100"/>
      <c r="H4" s="100"/>
      <c r="I4" s="100"/>
      <c r="J4" s="100"/>
      <c r="K4" s="100"/>
      <c r="L4" s="100"/>
      <c r="M4" s="100"/>
      <c r="N4" s="100"/>
      <c r="O4" s="100"/>
      <c r="P4" s="100"/>
      <c r="Q4" s="223" t="s">
        <v>376</v>
      </c>
      <c r="R4" s="89" t="s">
        <v>367</v>
      </c>
      <c r="S4" s="82">
        <v>0.01</v>
      </c>
      <c r="T4" s="89" t="s">
        <v>368</v>
      </c>
      <c r="U4" s="83">
        <v>1</v>
      </c>
      <c r="V4" s="238" t="s">
        <v>369</v>
      </c>
      <c r="W4" s="83">
        <v>60</v>
      </c>
      <c r="X4" s="238" t="s">
        <v>370</v>
      </c>
      <c r="Y4" s="83">
        <v>1.37</v>
      </c>
      <c r="Z4" s="239" t="s">
        <v>371</v>
      </c>
      <c r="AA4" s="145">
        <f>IF(Y3="","VP is missing!",IF(Y3&gt;=10,1,IF(AND(Y3&lt;10,Y3&gt;=1),0.1,IF(AND(Y3&lt;1,Y3&gt;=0.1),0.01,0.001))))</f>
        <v>1</v>
      </c>
      <c r="AB4" s="240" t="s">
        <v>276</v>
      </c>
      <c r="AC4" s="175" t="s">
        <v>323</v>
      </c>
      <c r="AD4" s="241"/>
      <c r="AE4" s="242"/>
      <c r="AF4" s="243"/>
      <c r="AG4" s="231"/>
      <c r="AH4" s="231"/>
      <c r="AI4" s="231"/>
      <c r="AJ4" s="231"/>
      <c r="AK4" s="231"/>
      <c r="AL4" s="231"/>
      <c r="AM4" s="231"/>
      <c r="AO4" s="244"/>
      <c r="AP4" s="213"/>
      <c r="AQ4" s="232"/>
      <c r="AR4" s="213"/>
      <c r="AS4" s="213"/>
      <c r="AT4" s="100"/>
      <c r="AU4" s="245"/>
      <c r="AV4" s="245"/>
      <c r="AW4" s="245"/>
      <c r="AX4" s="245"/>
      <c r="AY4" s="246"/>
      <c r="AZ4" s="246"/>
      <c r="BA4" s="246"/>
      <c r="BB4" s="246"/>
      <c r="BC4" s="247"/>
      <c r="BD4" s="247"/>
      <c r="BE4" s="247"/>
      <c r="BF4" s="247"/>
      <c r="BG4" s="247"/>
      <c r="BH4" s="247"/>
      <c r="BI4" s="247"/>
      <c r="BJ4" s="247"/>
      <c r="BK4" s="247"/>
      <c r="BL4" s="247"/>
      <c r="BM4" s="248"/>
      <c r="BN4" s="249"/>
      <c r="BO4" s="249"/>
      <c r="BP4" s="250"/>
      <c r="BQ4" s="249"/>
      <c r="BR4" s="249"/>
      <c r="BS4" s="249"/>
      <c r="BT4" s="249"/>
      <c r="BU4" s="249"/>
      <c r="BV4" s="249"/>
      <c r="BW4" s="249"/>
      <c r="BX4" s="436"/>
      <c r="BY4" s="439" t="s">
        <v>439</v>
      </c>
      <c r="BZ4" s="456">
        <v>0.9</v>
      </c>
      <c r="CA4" s="437"/>
      <c r="CB4" s="249"/>
      <c r="CC4" s="249"/>
      <c r="CD4" s="249"/>
      <c r="CE4" s="249"/>
      <c r="CF4" s="246"/>
      <c r="CH4" s="236" t="s">
        <v>126</v>
      </c>
      <c r="CI4" s="520" t="s">
        <v>102</v>
      </c>
      <c r="CJ4" s="520"/>
      <c r="CK4" s="523" t="s">
        <v>106</v>
      </c>
      <c r="CL4" s="524"/>
      <c r="CM4" s="517"/>
      <c r="CN4" s="517"/>
      <c r="CO4" s="252"/>
      <c r="CP4" s="252"/>
      <c r="CQ4" s="101"/>
      <c r="CR4" s="101"/>
      <c r="CS4" s="101"/>
      <c r="CT4" s="101"/>
      <c r="EL4" s="100"/>
      <c r="EM4" s="100"/>
      <c r="EN4" s="100"/>
      <c r="EO4" s="100"/>
      <c r="EP4" s="100"/>
      <c r="EQ4" s="100"/>
      <c r="ER4" s="100"/>
      <c r="ES4" s="100"/>
    </row>
    <row r="5" spans="2:202" ht="47.25" customHeight="1" thickBot="1">
      <c r="B5" s="536"/>
      <c r="C5" s="537"/>
      <c r="D5" s="537"/>
      <c r="E5" s="538"/>
      <c r="F5" s="253"/>
      <c r="G5" s="253"/>
      <c r="H5" s="253"/>
      <c r="I5" s="253"/>
      <c r="J5" s="253"/>
      <c r="K5" s="253"/>
      <c r="L5" s="253"/>
      <c r="M5" s="253"/>
      <c r="N5" s="253"/>
      <c r="O5" s="253"/>
      <c r="P5" s="253"/>
      <c r="Q5" s="254" t="s">
        <v>375</v>
      </c>
      <c r="R5" s="255" t="s">
        <v>163</v>
      </c>
      <c r="S5" s="176">
        <v>20</v>
      </c>
      <c r="T5" s="256" t="s">
        <v>372</v>
      </c>
      <c r="U5" s="177"/>
      <c r="V5" s="255" t="s">
        <v>164</v>
      </c>
      <c r="W5" s="176">
        <v>20</v>
      </c>
      <c r="X5" s="256" t="s">
        <v>275</v>
      </c>
      <c r="Y5" s="177"/>
      <c r="Z5" s="255" t="s">
        <v>165</v>
      </c>
      <c r="AA5" s="176">
        <v>70</v>
      </c>
      <c r="AB5" s="256" t="s">
        <v>373</v>
      </c>
      <c r="AC5" s="84"/>
      <c r="AD5" s="220"/>
      <c r="AE5" s="229"/>
      <c r="AF5" s="213"/>
      <c r="AG5" s="213"/>
      <c r="AH5" s="213"/>
      <c r="AI5" s="213"/>
      <c r="AJ5" s="213"/>
      <c r="AK5" s="213"/>
      <c r="AL5" s="213"/>
      <c r="AM5" s="213"/>
      <c r="AN5" s="213"/>
      <c r="AO5" s="244"/>
      <c r="AP5" s="213"/>
      <c r="AQ5" s="232"/>
      <c r="AR5" s="213"/>
      <c r="AS5" s="213"/>
      <c r="AT5" s="209"/>
      <c r="AU5" s="257"/>
      <c r="AV5" s="258"/>
      <c r="AW5" s="257"/>
      <c r="AX5" s="257"/>
      <c r="AY5" s="257"/>
      <c r="AZ5" s="257"/>
      <c r="BA5" s="257"/>
      <c r="BB5" s="257"/>
      <c r="BC5" s="257"/>
      <c r="BD5" s="259"/>
      <c r="BE5" s="259"/>
      <c r="BF5" s="259"/>
      <c r="BG5" s="259"/>
      <c r="BH5" s="259"/>
      <c r="BI5" s="259"/>
      <c r="BJ5" s="259"/>
      <c r="BK5" s="260"/>
      <c r="BL5" s="260"/>
      <c r="BM5" s="260"/>
      <c r="BN5" s="261"/>
      <c r="BO5" s="260"/>
      <c r="BP5" s="260"/>
      <c r="BQ5" s="258"/>
      <c r="BR5" s="258"/>
      <c r="BS5" s="258"/>
      <c r="BT5" s="258"/>
      <c r="BU5" s="258"/>
      <c r="BV5" s="258"/>
      <c r="BW5" s="258"/>
      <c r="BX5" s="258"/>
      <c r="BY5" s="438"/>
      <c r="BZ5" s="438"/>
      <c r="CA5" s="258"/>
      <c r="CB5" s="258"/>
      <c r="CC5" s="258"/>
      <c r="CD5" s="258"/>
      <c r="CE5" s="258"/>
      <c r="CF5" s="258"/>
      <c r="CH5" s="236" t="s">
        <v>110</v>
      </c>
      <c r="CI5" s="523" t="s">
        <v>103</v>
      </c>
      <c r="CJ5" s="523"/>
      <c r="CK5" s="523" t="s">
        <v>107</v>
      </c>
      <c r="CL5" s="524"/>
      <c r="CM5" s="517"/>
      <c r="CN5" s="517"/>
      <c r="CO5" s="262"/>
      <c r="CP5" s="252"/>
      <c r="CQ5" s="101"/>
      <c r="CR5" s="100"/>
      <c r="CS5" s="100"/>
      <c r="CT5" s="101"/>
      <c r="EL5" s="263"/>
      <c r="EM5" s="263"/>
      <c r="EN5" s="263"/>
      <c r="EO5" s="263"/>
      <c r="EP5" s="263"/>
      <c r="EQ5" s="263"/>
      <c r="ER5" s="263"/>
      <c r="ES5" s="263"/>
      <c r="ET5" s="101"/>
      <c r="EU5" s="101"/>
      <c r="EV5" s="101"/>
      <c r="EW5" s="101"/>
      <c r="EX5" s="101"/>
      <c r="EY5" s="101"/>
      <c r="EZ5" s="101"/>
      <c r="FA5" s="101"/>
      <c r="FC5" s="101"/>
      <c r="FD5" s="101"/>
      <c r="FN5" s="101"/>
      <c r="FO5" s="101"/>
      <c r="FP5" s="101"/>
      <c r="FQ5" s="101"/>
      <c r="FR5" s="101"/>
      <c r="FS5" s="101"/>
      <c r="FT5" s="101"/>
      <c r="FU5" s="101"/>
      <c r="FV5" s="101"/>
      <c r="FW5" s="101"/>
      <c r="FX5" s="101"/>
      <c r="FY5" s="101"/>
      <c r="FZ5" s="101"/>
      <c r="GA5" s="101"/>
      <c r="GB5" s="101"/>
      <c r="GC5" s="101"/>
      <c r="GE5" s="101"/>
      <c r="GF5" s="101"/>
      <c r="GP5" s="101"/>
      <c r="GQ5" s="101"/>
      <c r="GR5" s="101"/>
      <c r="GS5" s="101"/>
      <c r="GT5" s="101"/>
    </row>
    <row r="6" spans="2:202" ht="17.25" customHeight="1" thickBot="1">
      <c r="B6" s="264"/>
      <c r="C6" s="264"/>
      <c r="D6" s="264"/>
      <c r="E6" s="264"/>
      <c r="F6" s="265"/>
      <c r="G6" s="265"/>
      <c r="H6" s="265"/>
      <c r="I6" s="265"/>
      <c r="J6" s="265"/>
      <c r="K6" s="265"/>
      <c r="L6" s="265"/>
      <c r="M6" s="265"/>
      <c r="N6" s="265"/>
      <c r="O6" s="265"/>
      <c r="P6" s="265"/>
      <c r="Q6" s="266"/>
      <c r="R6" s="267"/>
      <c r="S6" s="268"/>
      <c r="T6" s="267"/>
      <c r="U6" s="269"/>
      <c r="V6" s="267"/>
      <c r="W6" s="268"/>
      <c r="X6" s="267"/>
      <c r="Y6" s="269"/>
      <c r="Z6" s="267"/>
      <c r="AA6" s="268"/>
      <c r="AB6" s="267"/>
      <c r="AC6" s="269"/>
      <c r="AE6" s="210"/>
      <c r="AF6" s="213"/>
      <c r="AG6" s="213"/>
      <c r="AH6" s="213"/>
      <c r="AI6" s="213"/>
      <c r="AJ6" s="213"/>
      <c r="AK6" s="213"/>
      <c r="AL6" s="213"/>
      <c r="AM6" s="213"/>
      <c r="AN6" s="213"/>
      <c r="AO6" s="244"/>
      <c r="AP6" s="213"/>
      <c r="AQ6" s="232"/>
      <c r="AR6" s="213"/>
      <c r="AS6" s="213"/>
      <c r="AT6" s="209"/>
      <c r="AU6" s="220"/>
      <c r="AV6" s="270"/>
      <c r="AW6" s="220"/>
      <c r="AX6" s="220"/>
      <c r="AY6" s="220"/>
      <c r="AZ6" s="220"/>
      <c r="BA6" s="220"/>
      <c r="BB6" s="220"/>
      <c r="BC6" s="220"/>
      <c r="BD6" s="271"/>
      <c r="BE6" s="271"/>
      <c r="BF6" s="271"/>
      <c r="BG6" s="271"/>
      <c r="BH6" s="271"/>
      <c r="BI6" s="271"/>
      <c r="BJ6" s="271"/>
      <c r="BK6" s="272"/>
      <c r="BL6" s="272"/>
      <c r="BM6" s="272"/>
      <c r="BN6" s="272"/>
      <c r="BO6" s="272"/>
      <c r="BP6" s="272"/>
      <c r="BQ6" s="270"/>
      <c r="BR6" s="270"/>
      <c r="BS6" s="270"/>
      <c r="BT6" s="270"/>
      <c r="BU6" s="270"/>
      <c r="BV6" s="270"/>
      <c r="BW6" s="270"/>
      <c r="BX6" s="270"/>
      <c r="BY6" s="270"/>
      <c r="BZ6" s="270"/>
      <c r="CA6" s="270"/>
      <c r="CB6" s="270"/>
      <c r="CC6" s="270"/>
      <c r="CD6" s="270"/>
      <c r="CE6" s="270"/>
      <c r="CF6" s="270"/>
      <c r="CH6" s="515" t="s">
        <v>249</v>
      </c>
      <c r="CI6" s="497" t="s">
        <v>104</v>
      </c>
      <c r="CJ6" s="498"/>
      <c r="CK6" s="497" t="s">
        <v>108</v>
      </c>
      <c r="CL6" s="521"/>
      <c r="CM6" s="251"/>
      <c r="CN6" s="251"/>
      <c r="CO6" s="262"/>
      <c r="CP6" s="442"/>
      <c r="CQ6" s="444"/>
      <c r="CR6" s="100"/>
      <c r="CS6" s="100"/>
      <c r="CT6" s="101"/>
      <c r="EL6" s="263"/>
      <c r="EM6" s="263"/>
      <c r="EN6" s="263"/>
      <c r="EO6" s="263"/>
      <c r="EP6" s="263"/>
      <c r="EQ6" s="263"/>
      <c r="ER6" s="263"/>
      <c r="ES6" s="263"/>
      <c r="ET6" s="101"/>
      <c r="EU6" s="101"/>
      <c r="EV6" s="101"/>
      <c r="EW6" s="101"/>
      <c r="EX6" s="101"/>
      <c r="EY6" s="101"/>
      <c r="EZ6" s="101"/>
      <c r="FA6" s="101"/>
      <c r="FC6" s="101"/>
      <c r="FD6" s="101"/>
      <c r="FN6" s="101"/>
      <c r="FO6" s="101"/>
      <c r="FP6" s="101"/>
      <c r="FQ6" s="101"/>
      <c r="FR6" s="101"/>
      <c r="FS6" s="101"/>
      <c r="FT6" s="101"/>
      <c r="FU6" s="101"/>
      <c r="FV6" s="101"/>
      <c r="FW6" s="101"/>
      <c r="FX6" s="101"/>
      <c r="FY6" s="101"/>
      <c r="FZ6" s="101"/>
      <c r="GA6" s="101"/>
      <c r="GB6" s="101"/>
      <c r="GC6" s="101"/>
      <c r="GE6" s="101"/>
      <c r="GF6" s="101"/>
      <c r="GP6" s="101"/>
      <c r="GQ6" s="101"/>
      <c r="GR6" s="101"/>
      <c r="GS6" s="101"/>
      <c r="GT6" s="101"/>
    </row>
    <row r="7" spans="2:98" ht="15" customHeight="1" thickBot="1">
      <c r="B7" s="273"/>
      <c r="C7" s="274"/>
      <c r="D7" s="546"/>
      <c r="E7" s="546"/>
      <c r="F7" s="546"/>
      <c r="G7" s="546"/>
      <c r="H7" s="546"/>
      <c r="I7" s="546"/>
      <c r="J7" s="546"/>
      <c r="K7" s="546"/>
      <c r="L7" s="546"/>
      <c r="M7" s="546"/>
      <c r="N7" s="275"/>
      <c r="O7" s="275"/>
      <c r="P7" s="275"/>
      <c r="Q7" s="275"/>
      <c r="R7" s="275"/>
      <c r="S7" s="275"/>
      <c r="T7" s="275"/>
      <c r="U7" s="275"/>
      <c r="V7" s="275"/>
      <c r="W7" s="275"/>
      <c r="X7" s="275"/>
      <c r="Y7" s="275"/>
      <c r="Z7" s="275"/>
      <c r="AA7" s="275"/>
      <c r="AB7" s="275"/>
      <c r="AC7" s="275"/>
      <c r="AD7" s="276"/>
      <c r="AE7" s="276"/>
      <c r="AF7" s="276"/>
      <c r="AG7" s="276"/>
      <c r="AH7" s="276"/>
      <c r="AI7" s="276"/>
      <c r="AJ7" s="276"/>
      <c r="AK7" s="276"/>
      <c r="AL7" s="276"/>
      <c r="AM7" s="276"/>
      <c r="AN7" s="276"/>
      <c r="AO7" s="276"/>
      <c r="AP7" s="276"/>
      <c r="AQ7" s="277"/>
      <c r="AR7" s="276"/>
      <c r="AS7" s="276"/>
      <c r="AT7" s="276"/>
      <c r="AU7" s="276"/>
      <c r="AV7" s="276"/>
      <c r="AW7" s="276"/>
      <c r="AX7" s="276"/>
      <c r="AY7" s="276"/>
      <c r="AZ7" s="276"/>
      <c r="BA7" s="276"/>
      <c r="BB7" s="276"/>
      <c r="BC7" s="276"/>
      <c r="BD7" s="276"/>
      <c r="BE7" s="276"/>
      <c r="BF7" s="278"/>
      <c r="BG7" s="278"/>
      <c r="BH7" s="278"/>
      <c r="BI7" s="278"/>
      <c r="BJ7" s="278"/>
      <c r="BK7" s="276"/>
      <c r="BL7" s="276"/>
      <c r="BM7" s="276"/>
      <c r="BN7" s="279"/>
      <c r="BO7" s="279"/>
      <c r="BP7" s="279"/>
      <c r="BQ7" s="279"/>
      <c r="BR7" s="279"/>
      <c r="BS7" s="279"/>
      <c r="BT7" s="279"/>
      <c r="BU7" s="279"/>
      <c r="BV7" s="279"/>
      <c r="BW7" s="279"/>
      <c r="BX7" s="279"/>
      <c r="BY7" s="279"/>
      <c r="BZ7" s="279"/>
      <c r="CA7" s="279"/>
      <c r="CB7" s="279"/>
      <c r="CC7" s="279"/>
      <c r="CD7" s="279"/>
      <c r="CE7" s="280"/>
      <c r="CF7" s="281"/>
      <c r="CH7" s="516"/>
      <c r="CI7" s="499"/>
      <c r="CJ7" s="500"/>
      <c r="CK7" s="499"/>
      <c r="CL7" s="522"/>
      <c r="CM7" s="517"/>
      <c r="CN7" s="517"/>
      <c r="CO7" s="252"/>
      <c r="CP7" s="443"/>
      <c r="CQ7" s="444"/>
      <c r="CR7" s="100"/>
      <c r="CS7" s="100"/>
      <c r="CT7" s="100"/>
    </row>
    <row r="8" spans="2:96" ht="32.25" customHeight="1" thickBot="1">
      <c r="B8" s="282" t="s">
        <v>277</v>
      </c>
      <c r="C8" s="283"/>
      <c r="D8" s="283"/>
      <c r="E8" s="284"/>
      <c r="F8" s="285" t="s">
        <v>426</v>
      </c>
      <c r="G8" s="286"/>
      <c r="H8" s="286"/>
      <c r="I8" s="286"/>
      <c r="J8" s="286"/>
      <c r="K8" s="286"/>
      <c r="L8" s="286"/>
      <c r="M8" s="286"/>
      <c r="N8" s="286"/>
      <c r="O8" s="286"/>
      <c r="P8" s="286"/>
      <c r="Q8" s="286"/>
      <c r="R8" s="286"/>
      <c r="S8" s="286"/>
      <c r="T8" s="286"/>
      <c r="U8" s="286"/>
      <c r="V8" s="286"/>
      <c r="W8" s="286"/>
      <c r="X8" s="286"/>
      <c r="Y8" s="286"/>
      <c r="Z8" s="286"/>
      <c r="AA8" s="286"/>
      <c r="AB8" s="287" t="s">
        <v>278</v>
      </c>
      <c r="AC8" s="288"/>
      <c r="AD8" s="288"/>
      <c r="AE8" s="288"/>
      <c r="AF8" s="288"/>
      <c r="AG8" s="288"/>
      <c r="AH8" s="288"/>
      <c r="AI8" s="288"/>
      <c r="AJ8" s="288"/>
      <c r="AK8" s="288"/>
      <c r="AL8" s="288"/>
      <c r="AM8" s="288"/>
      <c r="AN8" s="288"/>
      <c r="AO8" s="288"/>
      <c r="AP8" s="288"/>
      <c r="AQ8" s="289"/>
      <c r="AR8" s="288"/>
      <c r="AS8" s="288"/>
      <c r="AT8" s="288"/>
      <c r="AU8" s="288"/>
      <c r="AV8" s="288"/>
      <c r="AW8" s="288"/>
      <c r="AX8" s="288"/>
      <c r="AY8" s="288"/>
      <c r="AZ8" s="288"/>
      <c r="BA8" s="288"/>
      <c r="BB8" s="288"/>
      <c r="BC8" s="288"/>
      <c r="BD8" s="288"/>
      <c r="BE8" s="288"/>
      <c r="BF8" s="288"/>
      <c r="BG8" s="288"/>
      <c r="BH8" s="288"/>
      <c r="BI8" s="288"/>
      <c r="BJ8" s="288"/>
      <c r="BK8" s="288"/>
      <c r="BL8" s="288"/>
      <c r="BM8" s="288"/>
      <c r="BN8" s="288"/>
      <c r="BO8" s="288"/>
      <c r="BP8" s="288"/>
      <c r="BQ8" s="290"/>
      <c r="BR8" s="290"/>
      <c r="BS8" s="290"/>
      <c r="BT8" s="290"/>
      <c r="BU8" s="290"/>
      <c r="BV8" s="290"/>
      <c r="BW8" s="291"/>
      <c r="BX8" s="290"/>
      <c r="BY8" s="292"/>
      <c r="BZ8" s="292"/>
      <c r="CA8" s="292"/>
      <c r="CB8" s="292"/>
      <c r="CC8" s="292"/>
      <c r="CD8" s="292"/>
      <c r="CE8" s="293"/>
      <c r="CF8" s="294"/>
      <c r="CH8" s="251"/>
      <c r="CI8" s="295"/>
      <c r="CJ8" s="295"/>
      <c r="CK8" s="295"/>
      <c r="CL8" s="295"/>
      <c r="CM8" s="517"/>
      <c r="CN8" s="517"/>
      <c r="CO8" s="252"/>
      <c r="CP8" s="441"/>
      <c r="CR8" s="232"/>
    </row>
    <row r="9" spans="2:202" ht="19.5" customHeight="1" thickBot="1">
      <c r="B9" s="296"/>
      <c r="C9" s="297"/>
      <c r="D9" s="297"/>
      <c r="E9" s="298"/>
      <c r="F9" s="299" t="s">
        <v>316</v>
      </c>
      <c r="G9" s="300" t="s">
        <v>316</v>
      </c>
      <c r="H9" s="300"/>
      <c r="I9" s="300"/>
      <c r="J9" s="300"/>
      <c r="K9" s="300" t="s">
        <v>316</v>
      </c>
      <c r="L9" s="301" t="s">
        <v>317</v>
      </c>
      <c r="M9" s="301" t="s">
        <v>318</v>
      </c>
      <c r="N9" s="301" t="s">
        <v>319</v>
      </c>
      <c r="O9" s="301" t="s">
        <v>319</v>
      </c>
      <c r="P9" s="301" t="s">
        <v>319</v>
      </c>
      <c r="Q9" s="302"/>
      <c r="R9" s="302"/>
      <c r="S9" s="302"/>
      <c r="T9" s="302"/>
      <c r="U9" s="302"/>
      <c r="V9" s="302"/>
      <c r="W9" s="302"/>
      <c r="X9" s="302"/>
      <c r="Y9" s="302"/>
      <c r="Z9" s="302"/>
      <c r="AA9" s="302"/>
      <c r="AB9" s="299" t="s">
        <v>316</v>
      </c>
      <c r="AC9" s="300"/>
      <c r="AD9" s="300" t="s">
        <v>316</v>
      </c>
      <c r="AE9" s="300"/>
      <c r="AF9" s="301" t="s">
        <v>326</v>
      </c>
      <c r="AG9" s="301"/>
      <c r="AH9" s="301" t="s">
        <v>326</v>
      </c>
      <c r="AI9" s="301"/>
      <c r="AJ9" s="301" t="s">
        <v>326</v>
      </c>
      <c r="AK9" s="301"/>
      <c r="AL9" s="301" t="s">
        <v>326</v>
      </c>
      <c r="AM9" s="301" t="s">
        <v>327</v>
      </c>
      <c r="AN9" s="301"/>
      <c r="AO9" s="301" t="s">
        <v>328</v>
      </c>
      <c r="AP9" s="301"/>
      <c r="AQ9" s="301" t="s">
        <v>328</v>
      </c>
      <c r="AR9" s="301"/>
      <c r="AS9" s="301" t="s">
        <v>328</v>
      </c>
      <c r="AT9" s="303" t="s">
        <v>328</v>
      </c>
      <c r="AU9" s="303"/>
      <c r="AV9" s="301" t="s">
        <v>328</v>
      </c>
      <c r="AW9" s="303" t="s">
        <v>328</v>
      </c>
      <c r="AX9" s="303"/>
      <c r="AY9" s="303" t="s">
        <v>328</v>
      </c>
      <c r="AZ9" s="301"/>
      <c r="BA9" s="504" t="s">
        <v>326</v>
      </c>
      <c r="BB9" s="505"/>
      <c r="BC9" s="506"/>
      <c r="BD9" s="547" t="s">
        <v>327</v>
      </c>
      <c r="BE9" s="506"/>
      <c r="BF9" s="547" t="s">
        <v>328</v>
      </c>
      <c r="BG9" s="505"/>
      <c r="BH9" s="505"/>
      <c r="BI9" s="505"/>
      <c r="BJ9" s="505"/>
      <c r="BK9" s="548"/>
      <c r="BL9" s="541" t="s">
        <v>147</v>
      </c>
      <c r="BM9" s="542"/>
      <c r="BN9" s="543" t="s">
        <v>145</v>
      </c>
      <c r="BO9" s="544"/>
      <c r="BP9" s="544"/>
      <c r="BQ9" s="545"/>
      <c r="BR9" s="501" t="s">
        <v>144</v>
      </c>
      <c r="BS9" s="502"/>
      <c r="BT9" s="502"/>
      <c r="BU9" s="503"/>
      <c r="BV9" s="304"/>
      <c r="BW9" s="305"/>
      <c r="BX9" s="304"/>
      <c r="BY9" s="550"/>
      <c r="BZ9" s="550"/>
      <c r="CA9" s="550"/>
      <c r="CB9" s="550"/>
      <c r="CC9" s="550"/>
      <c r="CD9" s="550"/>
      <c r="CE9" s="551"/>
      <c r="CF9" s="306"/>
      <c r="CP9" s="528" t="s">
        <v>97</v>
      </c>
      <c r="CQ9" s="526"/>
      <c r="CR9" s="526"/>
      <c r="CS9" s="526"/>
      <c r="CT9" s="526"/>
      <c r="CU9" s="526"/>
      <c r="CV9" s="526"/>
      <c r="CW9" s="526"/>
      <c r="CX9" s="526"/>
      <c r="CY9" s="526"/>
      <c r="CZ9" s="526"/>
      <c r="DA9" s="526"/>
      <c r="DB9" s="527"/>
      <c r="DC9" s="272"/>
      <c r="DD9" s="272"/>
      <c r="DE9" s="272"/>
      <c r="DF9" s="272"/>
      <c r="DG9" s="272"/>
      <c r="DH9" s="272"/>
      <c r="DI9" s="272"/>
      <c r="DJ9" s="272"/>
      <c r="DK9" s="272"/>
      <c r="DL9" s="272"/>
      <c r="DM9" s="272"/>
      <c r="DN9" s="272"/>
      <c r="DO9" s="308"/>
      <c r="DP9" s="308"/>
      <c r="DQ9" s="308"/>
      <c r="DR9" s="525" t="s">
        <v>98</v>
      </c>
      <c r="DS9" s="526"/>
      <c r="DT9" s="526"/>
      <c r="DU9" s="526"/>
      <c r="DV9" s="526"/>
      <c r="DW9" s="526"/>
      <c r="DX9" s="526"/>
      <c r="DY9" s="526"/>
      <c r="DZ9" s="526"/>
      <c r="EA9" s="526"/>
      <c r="EB9" s="526"/>
      <c r="EC9" s="526"/>
      <c r="ED9" s="527"/>
      <c r="EE9" s="272"/>
      <c r="EF9" s="272"/>
      <c r="EG9" s="272"/>
      <c r="EH9" s="272"/>
      <c r="EI9" s="272"/>
      <c r="EJ9" s="272"/>
      <c r="EK9" s="272"/>
      <c r="EL9" s="272"/>
      <c r="EM9" s="272"/>
      <c r="EN9" s="272"/>
      <c r="EO9" s="272"/>
      <c r="EP9" s="272"/>
      <c r="EQ9" s="308"/>
      <c r="ER9" s="308"/>
      <c r="ES9" s="308"/>
      <c r="ET9" s="525" t="s">
        <v>99</v>
      </c>
      <c r="EU9" s="526"/>
      <c r="EV9" s="526"/>
      <c r="EW9" s="526"/>
      <c r="EX9" s="526"/>
      <c r="EY9" s="526"/>
      <c r="EZ9" s="526"/>
      <c r="FA9" s="526"/>
      <c r="FB9" s="526"/>
      <c r="FC9" s="526"/>
      <c r="FD9" s="526"/>
      <c r="FE9" s="526"/>
      <c r="FF9" s="527"/>
      <c r="FG9" s="308"/>
      <c r="FH9" s="308"/>
      <c r="FI9" s="308"/>
      <c r="FJ9" s="308"/>
      <c r="FK9" s="308"/>
      <c r="FL9" s="308"/>
      <c r="FM9" s="308"/>
      <c r="FN9" s="308"/>
      <c r="FO9" s="272"/>
      <c r="FP9" s="272"/>
      <c r="FQ9" s="272"/>
      <c r="FR9" s="272"/>
      <c r="FS9" s="308"/>
      <c r="FT9" s="308"/>
      <c r="FU9" s="308"/>
      <c r="FV9" s="525" t="s">
        <v>100</v>
      </c>
      <c r="FW9" s="526"/>
      <c r="FX9" s="526"/>
      <c r="FY9" s="526"/>
      <c r="FZ9" s="526"/>
      <c r="GA9" s="526"/>
      <c r="GB9" s="526"/>
      <c r="GC9" s="526"/>
      <c r="GD9" s="526"/>
      <c r="GE9" s="526"/>
      <c r="GF9" s="526"/>
      <c r="GG9" s="526"/>
      <c r="GH9" s="527"/>
      <c r="GI9" s="308"/>
      <c r="GJ9" s="308"/>
      <c r="GK9" s="308"/>
      <c r="GL9" s="308"/>
      <c r="GM9" s="308"/>
      <c r="GN9" s="308"/>
      <c r="GO9" s="308"/>
      <c r="GP9" s="308"/>
      <c r="GQ9" s="308"/>
      <c r="GR9" s="308"/>
      <c r="GS9" s="308"/>
      <c r="GT9" s="308"/>
    </row>
    <row r="10" spans="1:203" ht="56.25" customHeight="1" thickBot="1">
      <c r="A10" s="310"/>
      <c r="B10" s="460" t="s">
        <v>294</v>
      </c>
      <c r="C10" s="461"/>
      <c r="D10" s="311" t="s">
        <v>279</v>
      </c>
      <c r="E10" s="312" t="s">
        <v>280</v>
      </c>
      <c r="F10" s="462" t="s">
        <v>281</v>
      </c>
      <c r="G10" s="469" t="s">
        <v>315</v>
      </c>
      <c r="H10" s="470"/>
      <c r="I10" s="471"/>
      <c r="J10" s="313"/>
      <c r="K10" s="464" t="s">
        <v>320</v>
      </c>
      <c r="L10" s="464" t="s">
        <v>282</v>
      </c>
      <c r="M10" s="478" t="s">
        <v>283</v>
      </c>
      <c r="N10" s="478" t="s">
        <v>284</v>
      </c>
      <c r="O10" s="464" t="s">
        <v>353</v>
      </c>
      <c r="P10" s="464" t="s">
        <v>354</v>
      </c>
      <c r="Q10" s="475" t="s">
        <v>125</v>
      </c>
      <c r="R10" s="476"/>
      <c r="S10" s="476"/>
      <c r="T10" s="476"/>
      <c r="U10" s="476"/>
      <c r="V10" s="477"/>
      <c r="W10" s="466" t="s">
        <v>285</v>
      </c>
      <c r="X10" s="467"/>
      <c r="Y10" s="467"/>
      <c r="Z10" s="467"/>
      <c r="AA10" s="468"/>
      <c r="AB10" s="481" t="s">
        <v>490</v>
      </c>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3"/>
      <c r="BA10" s="481" t="s">
        <v>129</v>
      </c>
      <c r="BB10" s="482"/>
      <c r="BC10" s="482"/>
      <c r="BD10" s="482"/>
      <c r="BE10" s="482"/>
      <c r="BF10" s="482"/>
      <c r="BG10" s="482"/>
      <c r="BH10" s="482"/>
      <c r="BI10" s="482"/>
      <c r="BJ10" s="482"/>
      <c r="BK10" s="483"/>
      <c r="BL10" s="494" t="s">
        <v>130</v>
      </c>
      <c r="BM10" s="495"/>
      <c r="BN10" s="495"/>
      <c r="BO10" s="495"/>
      <c r="BP10" s="495"/>
      <c r="BQ10" s="495"/>
      <c r="BR10" s="495"/>
      <c r="BS10" s="495"/>
      <c r="BT10" s="495"/>
      <c r="BU10" s="496"/>
      <c r="BV10" s="314" t="s">
        <v>91</v>
      </c>
      <c r="BW10" s="315" t="s">
        <v>364</v>
      </c>
      <c r="BX10" s="316"/>
      <c r="BY10" s="513" t="s">
        <v>128</v>
      </c>
      <c r="BZ10" s="514"/>
      <c r="CA10" s="514"/>
      <c r="CB10" s="514"/>
      <c r="CC10" s="507" t="s">
        <v>159</v>
      </c>
      <c r="CD10" s="508"/>
      <c r="CE10" s="509"/>
      <c r="CF10" s="317"/>
      <c r="CG10" s="318"/>
      <c r="CH10" s="319"/>
      <c r="CI10" s="510" t="s">
        <v>158</v>
      </c>
      <c r="CJ10" s="511"/>
      <c r="CK10" s="512"/>
      <c r="CL10" s="320"/>
      <c r="CM10" s="321" t="s">
        <v>326</v>
      </c>
      <c r="CN10" s="321" t="s">
        <v>327</v>
      </c>
      <c r="CO10" s="321" t="s">
        <v>328</v>
      </c>
      <c r="CP10" s="322" t="s">
        <v>44</v>
      </c>
      <c r="CQ10" s="323"/>
      <c r="CR10" s="322" t="s">
        <v>184</v>
      </c>
      <c r="CS10" s="321"/>
      <c r="CT10" s="322" t="s">
        <v>185</v>
      </c>
      <c r="CU10" s="323"/>
      <c r="CV10" s="322" t="s">
        <v>186</v>
      </c>
      <c r="CW10" s="323"/>
      <c r="CX10" s="321"/>
      <c r="CY10" s="322" t="s">
        <v>28</v>
      </c>
      <c r="CZ10" s="323"/>
      <c r="DA10" s="322" t="s">
        <v>27</v>
      </c>
      <c r="DB10" s="323"/>
      <c r="DC10" s="320" t="s">
        <v>326</v>
      </c>
      <c r="DD10" s="320" t="s">
        <v>327</v>
      </c>
      <c r="DE10" s="320" t="s">
        <v>328</v>
      </c>
      <c r="DF10" s="320" t="s">
        <v>326</v>
      </c>
      <c r="DG10" s="320" t="s">
        <v>327</v>
      </c>
      <c r="DH10" s="320" t="s">
        <v>328</v>
      </c>
      <c r="DI10" s="320"/>
      <c r="DJ10" s="321" t="s">
        <v>326</v>
      </c>
      <c r="DK10" s="321" t="s">
        <v>327</v>
      </c>
      <c r="DL10" s="321" t="s">
        <v>328</v>
      </c>
      <c r="DM10" s="321"/>
      <c r="DN10" s="321"/>
      <c r="DO10" s="321" t="s">
        <v>326</v>
      </c>
      <c r="DP10" s="321" t="s">
        <v>327</v>
      </c>
      <c r="DQ10" s="321" t="s">
        <v>328</v>
      </c>
      <c r="DR10" s="322" t="s">
        <v>44</v>
      </c>
      <c r="DS10" s="323"/>
      <c r="DT10" s="322" t="s">
        <v>184</v>
      </c>
      <c r="DU10" s="321"/>
      <c r="DV10" s="322" t="s">
        <v>185</v>
      </c>
      <c r="DW10" s="323"/>
      <c r="DX10" s="322" t="s">
        <v>186</v>
      </c>
      <c r="DY10" s="323"/>
      <c r="DZ10" s="321"/>
      <c r="EA10" s="322" t="s">
        <v>28</v>
      </c>
      <c r="EB10" s="323"/>
      <c r="EC10" s="322" t="s">
        <v>27</v>
      </c>
      <c r="ED10" s="323"/>
      <c r="EE10" s="320" t="s">
        <v>326</v>
      </c>
      <c r="EF10" s="320" t="s">
        <v>327</v>
      </c>
      <c r="EG10" s="320" t="s">
        <v>328</v>
      </c>
      <c r="EH10" s="320" t="s">
        <v>326</v>
      </c>
      <c r="EI10" s="320" t="s">
        <v>327</v>
      </c>
      <c r="EJ10" s="320" t="s">
        <v>328</v>
      </c>
      <c r="EK10" s="320"/>
      <c r="EL10" s="321" t="s">
        <v>326</v>
      </c>
      <c r="EM10" s="321" t="s">
        <v>327</v>
      </c>
      <c r="EN10" s="321" t="s">
        <v>328</v>
      </c>
      <c r="EO10" s="321"/>
      <c r="EP10" s="324"/>
      <c r="EQ10" s="321" t="s">
        <v>326</v>
      </c>
      <c r="ER10" s="321" t="s">
        <v>327</v>
      </c>
      <c r="ES10" s="321" t="s">
        <v>328</v>
      </c>
      <c r="ET10" s="322" t="s">
        <v>44</v>
      </c>
      <c r="EU10" s="323"/>
      <c r="EV10" s="322" t="s">
        <v>184</v>
      </c>
      <c r="EW10" s="321"/>
      <c r="EX10" s="322" t="s">
        <v>185</v>
      </c>
      <c r="EY10" s="323"/>
      <c r="EZ10" s="322" t="s">
        <v>186</v>
      </c>
      <c r="FA10" s="323"/>
      <c r="FB10" s="321"/>
      <c r="FC10" s="322" t="s">
        <v>28</v>
      </c>
      <c r="FD10" s="323"/>
      <c r="FE10" s="322" t="s">
        <v>27</v>
      </c>
      <c r="FF10" s="323"/>
      <c r="FG10" s="320" t="s">
        <v>326</v>
      </c>
      <c r="FH10" s="320" t="s">
        <v>327</v>
      </c>
      <c r="FI10" s="320" t="s">
        <v>328</v>
      </c>
      <c r="FJ10" s="320" t="s">
        <v>326</v>
      </c>
      <c r="FK10" s="320" t="s">
        <v>327</v>
      </c>
      <c r="FL10" s="320" t="s">
        <v>328</v>
      </c>
      <c r="FM10" s="320"/>
      <c r="FN10" s="321" t="s">
        <v>326</v>
      </c>
      <c r="FO10" s="321" t="s">
        <v>327</v>
      </c>
      <c r="FP10" s="321" t="s">
        <v>328</v>
      </c>
      <c r="FQ10" s="321"/>
      <c r="FR10" s="324"/>
      <c r="FS10" s="321" t="s">
        <v>326</v>
      </c>
      <c r="FT10" s="321" t="s">
        <v>327</v>
      </c>
      <c r="FU10" s="321" t="s">
        <v>328</v>
      </c>
      <c r="FV10" s="322" t="s">
        <v>44</v>
      </c>
      <c r="FW10" s="323"/>
      <c r="FX10" s="322" t="s">
        <v>184</v>
      </c>
      <c r="FY10" s="321"/>
      <c r="FZ10" s="322" t="s">
        <v>185</v>
      </c>
      <c r="GA10" s="323"/>
      <c r="GB10" s="322" t="s">
        <v>186</v>
      </c>
      <c r="GC10" s="323"/>
      <c r="GD10" s="321"/>
      <c r="GE10" s="322" t="s">
        <v>28</v>
      </c>
      <c r="GF10" s="323"/>
      <c r="GG10" s="322" t="s">
        <v>27</v>
      </c>
      <c r="GH10" s="323"/>
      <c r="GI10" s="320" t="s">
        <v>326</v>
      </c>
      <c r="GJ10" s="320" t="s">
        <v>327</v>
      </c>
      <c r="GK10" s="320" t="s">
        <v>328</v>
      </c>
      <c r="GL10" s="320" t="s">
        <v>326</v>
      </c>
      <c r="GM10" s="320" t="s">
        <v>327</v>
      </c>
      <c r="GN10" s="320" t="s">
        <v>328</v>
      </c>
      <c r="GO10" s="320"/>
      <c r="GP10" s="321" t="s">
        <v>326</v>
      </c>
      <c r="GQ10" s="321" t="s">
        <v>327</v>
      </c>
      <c r="GR10" s="321" t="s">
        <v>328</v>
      </c>
      <c r="GS10" s="325"/>
      <c r="GT10" s="100"/>
      <c r="GU10" s="102"/>
    </row>
    <row r="11" spans="1:201" ht="120" customHeight="1" thickBot="1">
      <c r="A11" s="310"/>
      <c r="B11" s="326" t="s">
        <v>295</v>
      </c>
      <c r="C11" s="327" t="s">
        <v>296</v>
      </c>
      <c r="D11" s="328"/>
      <c r="E11" s="329"/>
      <c r="F11" s="463"/>
      <c r="G11" s="472"/>
      <c r="H11" s="473"/>
      <c r="I11" s="474"/>
      <c r="J11" s="330" t="s">
        <v>118</v>
      </c>
      <c r="K11" s="465"/>
      <c r="L11" s="465"/>
      <c r="M11" s="465"/>
      <c r="N11" s="465"/>
      <c r="O11" s="465"/>
      <c r="P11" s="465"/>
      <c r="Q11" s="331" t="s">
        <v>286</v>
      </c>
      <c r="R11" s="332" t="s">
        <v>287</v>
      </c>
      <c r="S11" s="332" t="s">
        <v>288</v>
      </c>
      <c r="T11" s="333" t="s">
        <v>355</v>
      </c>
      <c r="U11" s="334" t="s">
        <v>449</v>
      </c>
      <c r="V11" s="335" t="s">
        <v>289</v>
      </c>
      <c r="W11" s="336" t="s">
        <v>290</v>
      </c>
      <c r="X11" s="337" t="s">
        <v>291</v>
      </c>
      <c r="Y11" s="337" t="s">
        <v>330</v>
      </c>
      <c r="Z11" s="338" t="s">
        <v>450</v>
      </c>
      <c r="AA11" s="339" t="s">
        <v>481</v>
      </c>
      <c r="AB11" s="490" t="s">
        <v>324</v>
      </c>
      <c r="AC11" s="491"/>
      <c r="AD11" s="488" t="s">
        <v>491</v>
      </c>
      <c r="AE11" s="489"/>
      <c r="AF11" s="492" t="s">
        <v>282</v>
      </c>
      <c r="AG11" s="493"/>
      <c r="AH11" s="484" t="s">
        <v>140</v>
      </c>
      <c r="AI11" s="485"/>
      <c r="AJ11" s="484" t="s">
        <v>166</v>
      </c>
      <c r="AK11" s="485"/>
      <c r="AL11" s="340" t="s">
        <v>116</v>
      </c>
      <c r="AM11" s="492" t="s">
        <v>283</v>
      </c>
      <c r="AN11" s="493"/>
      <c r="AO11" s="492" t="s">
        <v>284</v>
      </c>
      <c r="AP11" s="493"/>
      <c r="AQ11" s="486" t="s">
        <v>167</v>
      </c>
      <c r="AR11" s="487"/>
      <c r="AS11" s="341" t="s">
        <v>168</v>
      </c>
      <c r="AT11" s="479" t="s">
        <v>358</v>
      </c>
      <c r="AU11" s="491"/>
      <c r="AV11" s="342" t="s">
        <v>171</v>
      </c>
      <c r="AW11" s="479" t="s">
        <v>363</v>
      </c>
      <c r="AX11" s="491"/>
      <c r="AY11" s="479" t="s">
        <v>172</v>
      </c>
      <c r="AZ11" s="480"/>
      <c r="BA11" s="343" t="s">
        <v>132</v>
      </c>
      <c r="BB11" s="307" t="s">
        <v>133</v>
      </c>
      <c r="BC11" s="333" t="s">
        <v>134</v>
      </c>
      <c r="BD11" s="333" t="s">
        <v>135</v>
      </c>
      <c r="BE11" s="333" t="s">
        <v>136</v>
      </c>
      <c r="BF11" s="333" t="s">
        <v>174</v>
      </c>
      <c r="BG11" s="333" t="s">
        <v>139</v>
      </c>
      <c r="BH11" s="429" t="s">
        <v>430</v>
      </c>
      <c r="BI11" s="333" t="s">
        <v>137</v>
      </c>
      <c r="BJ11" s="309" t="s">
        <v>138</v>
      </c>
      <c r="BK11" s="335" t="s">
        <v>177</v>
      </c>
      <c r="BL11" s="344" t="s">
        <v>332</v>
      </c>
      <c r="BM11" s="345" t="s">
        <v>335</v>
      </c>
      <c r="BN11" s="346" t="s">
        <v>148</v>
      </c>
      <c r="BO11" s="347" t="s">
        <v>149</v>
      </c>
      <c r="BP11" s="347" t="s">
        <v>146</v>
      </c>
      <c r="BQ11" s="348" t="s">
        <v>153</v>
      </c>
      <c r="BR11" s="349" t="s">
        <v>150</v>
      </c>
      <c r="BS11" s="350" t="s">
        <v>151</v>
      </c>
      <c r="BT11" s="350" t="s">
        <v>152</v>
      </c>
      <c r="BU11" s="351" t="s">
        <v>178</v>
      </c>
      <c r="BV11" s="352"/>
      <c r="BW11" s="353" t="s">
        <v>179</v>
      </c>
      <c r="BX11" s="354" t="s">
        <v>143</v>
      </c>
      <c r="BY11" s="355" t="s">
        <v>333</v>
      </c>
      <c r="BZ11" s="355" t="s">
        <v>334</v>
      </c>
      <c r="CA11" s="355" t="s">
        <v>33</v>
      </c>
      <c r="CB11" s="356" t="s">
        <v>32</v>
      </c>
      <c r="CC11" s="357" t="s">
        <v>4</v>
      </c>
      <c r="CD11" s="357" t="s">
        <v>5</v>
      </c>
      <c r="CE11" s="358" t="s">
        <v>6</v>
      </c>
      <c r="CF11" s="359"/>
      <c r="CG11" s="360" t="s">
        <v>122</v>
      </c>
      <c r="CH11" s="361" t="s">
        <v>123</v>
      </c>
      <c r="CI11" s="103" t="s">
        <v>155</v>
      </c>
      <c r="CJ11" s="103" t="s">
        <v>156</v>
      </c>
      <c r="CK11" s="104" t="s">
        <v>157</v>
      </c>
      <c r="CL11" s="362" t="s">
        <v>452</v>
      </c>
      <c r="CM11" s="363" t="s">
        <v>383</v>
      </c>
      <c r="CN11" s="363" t="s">
        <v>383</v>
      </c>
      <c r="CO11" s="363" t="s">
        <v>383</v>
      </c>
      <c r="CP11" s="364" t="s">
        <v>29</v>
      </c>
      <c r="CQ11" s="364" t="s">
        <v>378</v>
      </c>
      <c r="CR11" s="364" t="s">
        <v>30</v>
      </c>
      <c r="CS11" s="365" t="s">
        <v>379</v>
      </c>
      <c r="CT11" s="445" t="s">
        <v>194</v>
      </c>
      <c r="CU11" s="445" t="s">
        <v>387</v>
      </c>
      <c r="CV11" s="445" t="s">
        <v>31</v>
      </c>
      <c r="CW11" s="445" t="s">
        <v>388</v>
      </c>
      <c r="CX11" s="365" t="s">
        <v>95</v>
      </c>
      <c r="CY11" s="365" t="s">
        <v>82</v>
      </c>
      <c r="CZ11" s="364" t="s">
        <v>83</v>
      </c>
      <c r="DA11" s="445" t="s">
        <v>363</v>
      </c>
      <c r="DB11" s="445" t="s">
        <v>89</v>
      </c>
      <c r="DC11" s="357" t="s">
        <v>160</v>
      </c>
      <c r="DD11" s="366" t="s">
        <v>161</v>
      </c>
      <c r="DE11" s="366" t="s">
        <v>162</v>
      </c>
      <c r="DF11" s="357" t="s">
        <v>84</v>
      </c>
      <c r="DG11" s="357" t="s">
        <v>85</v>
      </c>
      <c r="DH11" s="357" t="s">
        <v>86</v>
      </c>
      <c r="DI11" s="357" t="s">
        <v>88</v>
      </c>
      <c r="DJ11" s="367" t="s">
        <v>380</v>
      </c>
      <c r="DK11" s="367" t="s">
        <v>380</v>
      </c>
      <c r="DL11" s="367" t="s">
        <v>380</v>
      </c>
      <c r="DM11" s="368" t="s">
        <v>400</v>
      </c>
      <c r="DN11" s="369" t="s">
        <v>453</v>
      </c>
      <c r="DO11" s="370" t="s">
        <v>384</v>
      </c>
      <c r="DP11" s="370" t="s">
        <v>384</v>
      </c>
      <c r="DQ11" s="370" t="s">
        <v>384</v>
      </c>
      <c r="DR11" s="364" t="s">
        <v>29</v>
      </c>
      <c r="DS11" s="364" t="s">
        <v>378</v>
      </c>
      <c r="DT11" s="364" t="s">
        <v>30</v>
      </c>
      <c r="DU11" s="365" t="s">
        <v>379</v>
      </c>
      <c r="DV11" s="365" t="s">
        <v>194</v>
      </c>
      <c r="DW11" s="365" t="s">
        <v>387</v>
      </c>
      <c r="DX11" s="365" t="s">
        <v>31</v>
      </c>
      <c r="DY11" s="365" t="s">
        <v>388</v>
      </c>
      <c r="DZ11" s="365" t="s">
        <v>95</v>
      </c>
      <c r="EA11" s="365" t="s">
        <v>82</v>
      </c>
      <c r="EB11" s="364" t="s">
        <v>83</v>
      </c>
      <c r="EC11" s="364" t="s">
        <v>363</v>
      </c>
      <c r="ED11" s="365" t="s">
        <v>89</v>
      </c>
      <c r="EE11" s="357" t="s">
        <v>160</v>
      </c>
      <c r="EF11" s="366" t="s">
        <v>161</v>
      </c>
      <c r="EG11" s="366" t="s">
        <v>162</v>
      </c>
      <c r="EH11" s="357" t="s">
        <v>84</v>
      </c>
      <c r="EI11" s="357" t="s">
        <v>85</v>
      </c>
      <c r="EJ11" s="357" t="s">
        <v>86</v>
      </c>
      <c r="EK11" s="357" t="s">
        <v>88</v>
      </c>
      <c r="EL11" s="367" t="s">
        <v>381</v>
      </c>
      <c r="EM11" s="367" t="s">
        <v>381</v>
      </c>
      <c r="EN11" s="367" t="s">
        <v>381</v>
      </c>
      <c r="EO11" s="368" t="s">
        <v>400</v>
      </c>
      <c r="EP11" s="369" t="s">
        <v>454</v>
      </c>
      <c r="EQ11" s="370" t="s">
        <v>385</v>
      </c>
      <c r="ER11" s="370" t="s">
        <v>385</v>
      </c>
      <c r="ES11" s="370" t="s">
        <v>385</v>
      </c>
      <c r="ET11" s="364" t="s">
        <v>29</v>
      </c>
      <c r="EU11" s="364" t="s">
        <v>378</v>
      </c>
      <c r="EV11" s="364" t="s">
        <v>30</v>
      </c>
      <c r="EW11" s="365" t="s">
        <v>379</v>
      </c>
      <c r="EX11" s="365" t="s">
        <v>194</v>
      </c>
      <c r="EY11" s="365" t="s">
        <v>387</v>
      </c>
      <c r="EZ11" s="365" t="s">
        <v>31</v>
      </c>
      <c r="FA11" s="365" t="s">
        <v>388</v>
      </c>
      <c r="FB11" s="365" t="s">
        <v>95</v>
      </c>
      <c r="FC11" s="365" t="s">
        <v>82</v>
      </c>
      <c r="FD11" s="364" t="s">
        <v>83</v>
      </c>
      <c r="FE11" s="364" t="s">
        <v>363</v>
      </c>
      <c r="FF11" s="365" t="s">
        <v>89</v>
      </c>
      <c r="FG11" s="357" t="s">
        <v>160</v>
      </c>
      <c r="FH11" s="366" t="s">
        <v>161</v>
      </c>
      <c r="FI11" s="366" t="s">
        <v>162</v>
      </c>
      <c r="FJ11" s="357" t="s">
        <v>84</v>
      </c>
      <c r="FK11" s="357" t="s">
        <v>85</v>
      </c>
      <c r="FL11" s="357" t="s">
        <v>86</v>
      </c>
      <c r="FM11" s="357" t="s">
        <v>88</v>
      </c>
      <c r="FN11" s="367" t="s">
        <v>382</v>
      </c>
      <c r="FO11" s="367" t="s">
        <v>382</v>
      </c>
      <c r="FP11" s="367" t="s">
        <v>382</v>
      </c>
      <c r="FQ11" s="368" t="s">
        <v>400</v>
      </c>
      <c r="FR11" s="371" t="s">
        <v>455</v>
      </c>
      <c r="FS11" s="370" t="s">
        <v>386</v>
      </c>
      <c r="FT11" s="370" t="s">
        <v>386</v>
      </c>
      <c r="FU11" s="370" t="s">
        <v>386</v>
      </c>
      <c r="FV11" s="364" t="s">
        <v>29</v>
      </c>
      <c r="FW11" s="364" t="s">
        <v>378</v>
      </c>
      <c r="FX11" s="364" t="s">
        <v>30</v>
      </c>
      <c r="FY11" s="365" t="s">
        <v>379</v>
      </c>
      <c r="FZ11" s="365" t="s">
        <v>194</v>
      </c>
      <c r="GA11" s="365" t="s">
        <v>387</v>
      </c>
      <c r="GB11" s="365" t="s">
        <v>31</v>
      </c>
      <c r="GC11" s="365" t="s">
        <v>388</v>
      </c>
      <c r="GD11" s="365" t="s">
        <v>95</v>
      </c>
      <c r="GE11" s="365" t="s">
        <v>82</v>
      </c>
      <c r="GF11" s="364" t="s">
        <v>83</v>
      </c>
      <c r="GG11" s="364" t="s">
        <v>363</v>
      </c>
      <c r="GH11" s="365" t="s">
        <v>89</v>
      </c>
      <c r="GI11" s="357" t="s">
        <v>160</v>
      </c>
      <c r="GJ11" s="366" t="s">
        <v>161</v>
      </c>
      <c r="GK11" s="366" t="s">
        <v>162</v>
      </c>
      <c r="GL11" s="357" t="s">
        <v>84</v>
      </c>
      <c r="GM11" s="357" t="s">
        <v>85</v>
      </c>
      <c r="GN11" s="357" t="s">
        <v>86</v>
      </c>
      <c r="GO11" s="357" t="s">
        <v>88</v>
      </c>
      <c r="GP11" s="367" t="s">
        <v>406</v>
      </c>
      <c r="GQ11" s="367" t="s">
        <v>406</v>
      </c>
      <c r="GR11" s="367" t="s">
        <v>406</v>
      </c>
      <c r="GS11" s="372" t="s">
        <v>400</v>
      </c>
    </row>
    <row r="12" spans="2:201" ht="15.75" customHeight="1">
      <c r="B12" s="373"/>
      <c r="C12" s="374"/>
      <c r="D12" s="374"/>
      <c r="E12" s="375"/>
      <c r="F12" s="373"/>
      <c r="G12" s="376" t="s">
        <v>317</v>
      </c>
      <c r="H12" s="376" t="s">
        <v>318</v>
      </c>
      <c r="I12" s="376" t="s">
        <v>319</v>
      </c>
      <c r="J12" s="374"/>
      <c r="K12" s="374"/>
      <c r="L12" s="374"/>
      <c r="M12" s="374"/>
      <c r="N12" s="374"/>
      <c r="O12" s="374"/>
      <c r="P12" s="375"/>
      <c r="Q12" s="373"/>
      <c r="R12" s="374"/>
      <c r="S12" s="374"/>
      <c r="T12" s="374"/>
      <c r="U12" s="374"/>
      <c r="V12" s="377"/>
      <c r="W12" s="378"/>
      <c r="X12" s="374"/>
      <c r="Y12" s="374"/>
      <c r="Z12" s="374"/>
      <c r="AA12" s="377"/>
      <c r="AB12" s="374" t="s">
        <v>170</v>
      </c>
      <c r="AC12" s="374" t="s">
        <v>169</v>
      </c>
      <c r="AD12" s="374" t="s">
        <v>170</v>
      </c>
      <c r="AE12" s="374" t="s">
        <v>169</v>
      </c>
      <c r="AF12" s="374" t="s">
        <v>170</v>
      </c>
      <c r="AG12" s="374" t="s">
        <v>169</v>
      </c>
      <c r="AH12" s="374" t="s">
        <v>170</v>
      </c>
      <c r="AI12" s="374" t="s">
        <v>169</v>
      </c>
      <c r="AJ12" s="374" t="s">
        <v>170</v>
      </c>
      <c r="AK12" s="374" t="s">
        <v>169</v>
      </c>
      <c r="AL12" s="374"/>
      <c r="AM12" s="374" t="s">
        <v>170</v>
      </c>
      <c r="AN12" s="374" t="s">
        <v>169</v>
      </c>
      <c r="AO12" s="374" t="s">
        <v>170</v>
      </c>
      <c r="AP12" s="374" t="s">
        <v>169</v>
      </c>
      <c r="AQ12" s="374" t="s">
        <v>170</v>
      </c>
      <c r="AR12" s="374" t="s">
        <v>169</v>
      </c>
      <c r="AS12" s="374"/>
      <c r="AT12" s="374" t="s">
        <v>170</v>
      </c>
      <c r="AU12" s="374" t="s">
        <v>169</v>
      </c>
      <c r="AV12" s="379"/>
      <c r="AW12" s="374" t="s">
        <v>170</v>
      </c>
      <c r="AX12" s="374" t="s">
        <v>169</v>
      </c>
      <c r="AY12" s="374" t="s">
        <v>170</v>
      </c>
      <c r="AZ12" s="374" t="s">
        <v>169</v>
      </c>
      <c r="BA12" s="380" t="s">
        <v>175</v>
      </c>
      <c r="BB12" s="381" t="s">
        <v>173</v>
      </c>
      <c r="BC12" s="374" t="s">
        <v>176</v>
      </c>
      <c r="BD12" s="380" t="s">
        <v>175</v>
      </c>
      <c r="BE12" s="381" t="s">
        <v>173</v>
      </c>
      <c r="BF12" s="382" t="s">
        <v>175</v>
      </c>
      <c r="BG12" s="376" t="s">
        <v>176</v>
      </c>
      <c r="BH12" s="428"/>
      <c r="BI12" s="380" t="s">
        <v>175</v>
      </c>
      <c r="BJ12" s="381" t="s">
        <v>173</v>
      </c>
      <c r="BK12" s="377"/>
      <c r="BL12" s="383"/>
      <c r="BM12" s="384"/>
      <c r="BN12" s="384">
        <f>S5</f>
        <v>20</v>
      </c>
      <c r="BO12" s="384">
        <f>W5</f>
        <v>20</v>
      </c>
      <c r="BP12" s="384">
        <f>AA5</f>
        <v>70</v>
      </c>
      <c r="BQ12" s="385"/>
      <c r="BR12" s="386">
        <f>S5</f>
        <v>20</v>
      </c>
      <c r="BS12" s="386">
        <f>W5</f>
        <v>20</v>
      </c>
      <c r="BT12" s="386">
        <f>AA5</f>
        <v>70</v>
      </c>
      <c r="BU12" s="385"/>
      <c r="BV12" s="387"/>
      <c r="BW12" s="388"/>
      <c r="BX12" s="389"/>
      <c r="BY12" s="390" t="s">
        <v>317</v>
      </c>
      <c r="BZ12" s="390" t="s">
        <v>318</v>
      </c>
      <c r="CA12" s="390" t="s">
        <v>319</v>
      </c>
      <c r="CB12" s="390" t="s">
        <v>401</v>
      </c>
      <c r="CC12" s="391" t="s">
        <v>317</v>
      </c>
      <c r="CD12" s="392" t="s">
        <v>318</v>
      </c>
      <c r="CE12" s="393" t="s">
        <v>319</v>
      </c>
      <c r="CF12" s="100"/>
      <c r="CG12" s="360"/>
      <c r="CH12" s="394"/>
      <c r="CI12" s="105" t="s">
        <v>154</v>
      </c>
      <c r="CJ12" s="105" t="s">
        <v>154</v>
      </c>
      <c r="CK12" s="105" t="s">
        <v>154</v>
      </c>
      <c r="CL12" s="105"/>
      <c r="CM12" s="105">
        <v>0.1</v>
      </c>
      <c r="CN12" s="105">
        <v>0.1</v>
      </c>
      <c r="CO12" s="105">
        <v>0.5</v>
      </c>
      <c r="CP12" s="395" t="s">
        <v>389</v>
      </c>
      <c r="CQ12" s="105"/>
      <c r="CR12" s="395" t="s">
        <v>389</v>
      </c>
      <c r="CS12" s="105"/>
      <c r="CT12" s="395" t="s">
        <v>389</v>
      </c>
      <c r="CU12" s="105"/>
      <c r="CV12" s="395" t="s">
        <v>389</v>
      </c>
      <c r="CW12" s="105"/>
      <c r="CX12" s="105" t="s">
        <v>389</v>
      </c>
      <c r="CY12" s="105" t="s">
        <v>389</v>
      </c>
      <c r="CZ12" s="105"/>
      <c r="DA12" s="105" t="s">
        <v>389</v>
      </c>
      <c r="DB12" s="105"/>
      <c r="DC12" s="105"/>
      <c r="DD12" s="105"/>
      <c r="DE12" s="105"/>
      <c r="DF12" s="396">
        <f>$S$5</f>
        <v>20</v>
      </c>
      <c r="DG12" s="396">
        <f>$W$5</f>
        <v>20</v>
      </c>
      <c r="DH12" s="396">
        <f>$AA$5</f>
        <v>70</v>
      </c>
      <c r="DI12" s="106"/>
      <c r="DJ12" s="105"/>
      <c r="DK12" s="105"/>
      <c r="DL12" s="105"/>
      <c r="DM12" s="397"/>
      <c r="DN12" s="398"/>
      <c r="DO12" s="399">
        <v>1</v>
      </c>
      <c r="DP12" s="399">
        <v>1</v>
      </c>
      <c r="DQ12" s="399">
        <v>5</v>
      </c>
      <c r="DR12" s="395" t="s">
        <v>389</v>
      </c>
      <c r="DS12" s="105"/>
      <c r="DT12" s="395" t="s">
        <v>389</v>
      </c>
      <c r="DU12" s="105"/>
      <c r="DV12" s="395" t="s">
        <v>389</v>
      </c>
      <c r="DW12" s="105"/>
      <c r="DX12" s="395" t="s">
        <v>389</v>
      </c>
      <c r="DY12" s="105"/>
      <c r="DZ12" s="105" t="s">
        <v>389</v>
      </c>
      <c r="EA12" s="105" t="s">
        <v>389</v>
      </c>
      <c r="EB12" s="105"/>
      <c r="EC12" s="105" t="s">
        <v>389</v>
      </c>
      <c r="ED12" s="105"/>
      <c r="EE12" s="105"/>
      <c r="EF12" s="105"/>
      <c r="EG12" s="105"/>
      <c r="EH12" s="396">
        <f>$S$5</f>
        <v>20</v>
      </c>
      <c r="EI12" s="396">
        <f>$W$5</f>
        <v>20</v>
      </c>
      <c r="EJ12" s="396">
        <f>$AA$5</f>
        <v>70</v>
      </c>
      <c r="EK12" s="106"/>
      <c r="EL12" s="105"/>
      <c r="EM12" s="105"/>
      <c r="EN12" s="105"/>
      <c r="EO12" s="397"/>
      <c r="EP12" s="400"/>
      <c r="EQ12" s="105">
        <v>5</v>
      </c>
      <c r="ER12" s="105">
        <v>5</v>
      </c>
      <c r="ES12" s="105">
        <v>25</v>
      </c>
      <c r="ET12" s="395" t="s">
        <v>389</v>
      </c>
      <c r="EU12" s="105"/>
      <c r="EV12" s="395" t="s">
        <v>389</v>
      </c>
      <c r="EW12" s="105"/>
      <c r="EX12" s="395" t="s">
        <v>389</v>
      </c>
      <c r="EY12" s="105"/>
      <c r="EZ12" s="395" t="s">
        <v>389</v>
      </c>
      <c r="FA12" s="105"/>
      <c r="FB12" s="105" t="s">
        <v>389</v>
      </c>
      <c r="FC12" s="105" t="s">
        <v>389</v>
      </c>
      <c r="FD12" s="105"/>
      <c r="FE12" s="105" t="s">
        <v>389</v>
      </c>
      <c r="FF12" s="105"/>
      <c r="FG12" s="105"/>
      <c r="FH12" s="105"/>
      <c r="FI12" s="105"/>
      <c r="FJ12" s="396">
        <f>$S$5</f>
        <v>20</v>
      </c>
      <c r="FK12" s="396">
        <f>$W$5</f>
        <v>20</v>
      </c>
      <c r="FL12" s="396">
        <f>$AA$5</f>
        <v>70</v>
      </c>
      <c r="FM12" s="106"/>
      <c r="FN12" s="105"/>
      <c r="FO12" s="105"/>
      <c r="FP12" s="105"/>
      <c r="FQ12" s="397"/>
      <c r="FR12" s="398"/>
      <c r="FS12" s="105">
        <v>20</v>
      </c>
      <c r="FT12" s="105">
        <v>20</v>
      </c>
      <c r="FU12" s="105">
        <v>100</v>
      </c>
      <c r="FV12" s="395" t="s">
        <v>389</v>
      </c>
      <c r="FW12" s="105"/>
      <c r="FX12" s="395" t="s">
        <v>389</v>
      </c>
      <c r="FY12" s="105"/>
      <c r="FZ12" s="395" t="s">
        <v>389</v>
      </c>
      <c r="GA12" s="105"/>
      <c r="GB12" s="395" t="s">
        <v>389</v>
      </c>
      <c r="GC12" s="105"/>
      <c r="GD12" s="105" t="s">
        <v>389</v>
      </c>
      <c r="GE12" s="105" t="s">
        <v>389</v>
      </c>
      <c r="GF12" s="105"/>
      <c r="GG12" s="105" t="s">
        <v>389</v>
      </c>
      <c r="GH12" s="105"/>
      <c r="GI12" s="105"/>
      <c r="GJ12" s="105"/>
      <c r="GK12" s="105"/>
      <c r="GL12" s="396">
        <f>$S$5</f>
        <v>20</v>
      </c>
      <c r="GM12" s="396">
        <f>$W$5</f>
        <v>20</v>
      </c>
      <c r="GN12" s="396">
        <f>$AA$5</f>
        <v>70</v>
      </c>
      <c r="GO12" s="106"/>
      <c r="GP12" s="105"/>
      <c r="GQ12" s="105"/>
      <c r="GR12" s="105"/>
      <c r="GS12" s="401"/>
    </row>
    <row r="13" spans="1:248" s="128" customFormat="1" ht="123.75" customHeight="1">
      <c r="A13" s="107"/>
      <c r="B13" s="108" t="s">
        <v>495</v>
      </c>
      <c r="C13" s="135" t="s">
        <v>292</v>
      </c>
      <c r="D13" s="142" t="s">
        <v>24</v>
      </c>
      <c r="E13" s="103" t="s">
        <v>25</v>
      </c>
      <c r="F13" s="133">
        <v>0.5</v>
      </c>
      <c r="G13" s="95" t="s">
        <v>293</v>
      </c>
      <c r="H13" s="95" t="s">
        <v>329</v>
      </c>
      <c r="I13" s="89"/>
      <c r="J13" s="91" t="s">
        <v>117</v>
      </c>
      <c r="K13" s="91">
        <v>1</v>
      </c>
      <c r="L13" s="91">
        <v>857.5</v>
      </c>
      <c r="M13" s="91">
        <v>0.3</v>
      </c>
      <c r="N13" s="89"/>
      <c r="O13" s="91">
        <v>20</v>
      </c>
      <c r="P13" s="103"/>
      <c r="Q13" s="109">
        <f>IF(G13="","n/a",(F13*L13*K13*IF(OR(E13="Air care, continuous action (solid and liquid)",E13="Air care, continuous action (solid and liquid)-pesticidal- excipient only"),0.001,IF(D13="PC37_n: Water treatment chemicals",0.1,$S$4))*$U$4*1000)/(IF(G13="C",10,$W$4)))</f>
        <v>71.45833333333334</v>
      </c>
      <c r="R13" s="98">
        <f>IF(H13="","n/a",(F13*M13*K13*1000)/(IF(H13="C",10,$W$4)))</f>
        <v>15</v>
      </c>
      <c r="S13" s="106" t="str">
        <f>IF(I13="","n/a",(F13*N13*K13*IF(J13="S",1,$AA$4)*P13*$Y$4*1000)/(O13*(IF(I13="C",10,$W$4))))</f>
        <v>n/a</v>
      </c>
      <c r="T13" s="106" t="str">
        <f>IF(I13="","n/a",N13*F13*K13*IF(J13="S",1,$AA$4)*1000/O13)</f>
        <v>n/a</v>
      </c>
      <c r="U13" s="106" t="str">
        <f>IF(I13="","n/a",MIN((N13*F13*K13*IF(J13="S",1,$AA$4)*1000/O13),IF($AC$3=0,(N13*F13*IF(J13="S",1,$AA$4)*1000/O13),$AC$3)))</f>
        <v>n/a</v>
      </c>
      <c r="V13" s="110">
        <f>SUM(Q13:S13)</f>
        <v>86.45833333333334</v>
      </c>
      <c r="W13" s="111">
        <f>IF(OR(G13="",$S$5=""),"n/a",Q13/$S$5)</f>
        <v>3.572916666666667</v>
      </c>
      <c r="X13" s="112">
        <f>IF(OR(H13="",$W$5=""),"n/a",R13/$W$5)</f>
        <v>0.75</v>
      </c>
      <c r="Y13" s="112" t="str">
        <f>IF(OR(I13="",$Y$5=""),"n/a",S13/$Y$5)</f>
        <v>n/a</v>
      </c>
      <c r="Z13" s="112" t="str">
        <f>IF(OR(I13="",$AA$5=""),"n/a",U13/$AA$5)</f>
        <v>n/a</v>
      </c>
      <c r="AA13" s="113">
        <f>SUM(W13:Z13)</f>
        <v>4.322916666666667</v>
      </c>
      <c r="AB13" s="86">
        <v>0.5</v>
      </c>
      <c r="AC13" s="85" t="s">
        <v>43</v>
      </c>
      <c r="AD13" s="134">
        <v>1</v>
      </c>
      <c r="AE13" s="90" t="s">
        <v>479</v>
      </c>
      <c r="AF13" s="86">
        <v>857.5</v>
      </c>
      <c r="AG13" s="90" t="s">
        <v>43</v>
      </c>
      <c r="AH13" s="85"/>
      <c r="AI13" s="85"/>
      <c r="AJ13" s="87"/>
      <c r="AK13" s="87"/>
      <c r="AL13" s="89"/>
      <c r="AM13" s="86">
        <v>0.3</v>
      </c>
      <c r="AN13" s="89" t="s">
        <v>377</v>
      </c>
      <c r="AO13" s="81"/>
      <c r="AP13" s="81"/>
      <c r="AQ13" s="85"/>
      <c r="AR13" s="81"/>
      <c r="AS13" s="89"/>
      <c r="AT13" s="90">
        <f>IF(AS13="indoor, typical",0.6,IF(AS13="garage",1.5,IF(OR(AS13="indoor, ventilation",AS13="outdoor"),2.5,"")))</f>
      </c>
      <c r="AU13" s="90"/>
      <c r="AV13" s="97">
        <f>IF(P13="","",(1-EXP(-AT13*IF(AY13="",P13,AY13)))/(AT13*IF(AY13="",P13,AY13)))</f>
      </c>
      <c r="AW13" s="114"/>
      <c r="AX13" s="90"/>
      <c r="AY13" s="89"/>
      <c r="AZ13" s="104"/>
      <c r="BA13" s="93">
        <f>IF(Q13="n/a","n/a",Q13*(IF(AL13="",1,AL13))*(AB13/IF(OR(F13=0,F13=""),1,F13))*(AF13/IF(OR(L13=0,L13=""),1,L13))*(IF(AD13&lt;1,K13,AD13)/IF(OR(K13=0,K13=""),1,K13))*IF(AH13="",1,AH13)*IF(AJ13="",1,AJ13))</f>
        <v>71.45833333333334</v>
      </c>
      <c r="BB13" s="93">
        <f>IF(Q13="n/a","n/a",Q13*(IF(AL13="",1,AL13))*(AB13/IF(OR(F13=0,F13=""),1,F13))*(AF13/IF(OR(L13=0,L13=""),1,L13))*(AD13/IF(OR(K13=0,K13=""),1,K13))*IF(AH13="",1,AH13)*IF(AJ13="",1,AJ13))</f>
        <v>71.45833333333334</v>
      </c>
      <c r="BC13" s="90">
        <f>IF(G13="","n/a",$U$4*IF(OR(E13="Air care, continuous action (solid and liquid)",E13="Air care, continuous action (solid and liquid)-pesticidal- excipient only"),0.001,IF(D13="PC37_n: Water treatment chemicals",0.1,$S$4))*AB13*(IF(AL13="",1,AL13))*1000*IF(AH13="",1,AH13)*IF(AJ13="",1,AJ13))</f>
        <v>5</v>
      </c>
      <c r="BD13" s="90">
        <f>(IF(R13="n/a","n/a",R13*(AB13/(IF(OR(F13=0,F13=""),1,F13)))*(AM13/(IF(OR(M13=0,M13=""),1,M13)))*(IF(AD13&lt;1,K13,AD13)/(IF(OR(K13=0,K13=""),1,K13)))))</f>
        <v>15</v>
      </c>
      <c r="BE13" s="90">
        <f>IF(R13="n/a","n/a",R13*(AB13/(IF(OR(F13=0,F13=""),1,F13)))*(AM13/(IF(OR(M13=0,M13=""),1,M13)))*(AD13/(IF(OR(K13=0,K13=""),1,K13))))</f>
        <v>15</v>
      </c>
      <c r="BF13" s="90" t="str">
        <f>IF(S13="n/a","n/a",S13*(AB13/IF(OR(F13=0,F13=""),1,F13))*(AO13/(IF(OR(N13=0,N13=""),1,N13)))*(AY13/(IF(OR(P13=0,P13=""),1,P13)))*(IF(AD13&lt;1,K13,AD13)/(IF(OR(K13=0,K13=""),1,K13)))*(O13/(IF(OR(AW13=0,AW13=""),1,AW13)))*AV13*IF(AQ13="",1,AQ13))</f>
        <v>n/a</v>
      </c>
      <c r="BG13" s="90" t="str">
        <f>IF(I13="","n/a",MIN(((AO13*AB13)/AW13*((1-EXP(-AT13*AY13))/AT13)*1000*IF(J13="S",1,$AA$4)*IF(AQ13="",1,AQ13)/(IF(OR(AY13="",AY13=0),1,AY13))),(IF($AC$3=0,((AO13*AB13)/AW13*((1-EXP(-AT13*AY13))/AT13)*1000*IF(J13="S",1,$AA$4)*IF(AQ13="",1,AQ13)/(IF(OR(AY13="",AY13=0),1,AY13))),$AC$3))))</f>
        <v>n/a</v>
      </c>
      <c r="BH13" s="90">
        <f>IF(OR(BG13&lt;$AC$3,BG13="n/a"),"","SVC")</f>
      </c>
      <c r="BI13" s="90" t="str">
        <f>IF(BG13="n/a","n/a",(BG13*AY13*IF(AD13&lt;1,K13,AD13)/24))</f>
        <v>n/a</v>
      </c>
      <c r="BJ13" s="115" t="str">
        <f>IF(BG13="n/a","n/a",BG13*AY13*AD13/24)</f>
        <v>n/a</v>
      </c>
      <c r="BK13" s="116">
        <f>SUM(BA13,BD13,BF13)</f>
        <v>86.45833333333334</v>
      </c>
      <c r="BL13" s="117" t="str">
        <f>IF(OR(BC13="n/a",$U$5=""),"n/a",BC13/$U$5)</f>
        <v>n/a</v>
      </c>
      <c r="BM13" s="118" t="str">
        <f>IF(OR(BG13="n/a",$AC$5=""),"n/a",BG13/$AC$5)</f>
        <v>n/a</v>
      </c>
      <c r="BN13" s="118">
        <f>IF(OR(BA13="n/a",$S$5=""),"n/a",BA13/$S$5)</f>
        <v>3.572916666666667</v>
      </c>
      <c r="BO13" s="119">
        <f>IF(OR(BD13="n/a",$W$5=""),"n/a",BD13/$W$5)</f>
        <v>0.75</v>
      </c>
      <c r="BP13" s="118" t="str">
        <f>IF(OR(BI13="n/a",$AA$5=""),"n/a",BI13/$AA$5)</f>
        <v>n/a</v>
      </c>
      <c r="BQ13" s="119">
        <f>SUMIF(BN13:BP13,"&gt;"&amp;0)</f>
        <v>4.322916666666667</v>
      </c>
      <c r="BR13" s="118">
        <f>IF(OR(BB13="n/a",$S$5=""),"n/a",BB13/$S$5)</f>
        <v>3.572916666666667</v>
      </c>
      <c r="BS13" s="118">
        <f>IF(OR(BE13="n/a",$W$5=""),"n/a",BE13/$W$5)</f>
        <v>0.75</v>
      </c>
      <c r="BT13" s="118" t="str">
        <f>IF(OR(BJ13="n/a",$AA$5=""),"n/a",BJ13/$AA$5)</f>
        <v>n/a</v>
      </c>
      <c r="BU13" s="118">
        <f>SUMIF(BR13:BT13,"&gt;"&amp;0)</f>
        <v>4.322916666666667</v>
      </c>
      <c r="BV13" s="120" t="str">
        <f>"Unless otherwise stated, "&amp;ocpopulating(AB13:AZ13)</f>
        <v>Unless otherwise stated, covers concentrations up to 50% [ConsOC1]; covers use up to 364 days/year[ConsOC3]; covers use up to 1 time/on day of use[ConsOC4]; covers skin contact area up to 857.50 cm2 [ConsOC5]; for each use event, assumes swallowed amount of 0.3g [ConsOC13]; </v>
      </c>
      <c r="BW13" s="94" t="str">
        <f>RMMpopulating($G13:$I13,$S$5,$W$5,$AA$5,$BR13:$BU13,$CP13:$DI13,$DR13:$EK13,$ET13:$FM13,$FV13:$GO13,$BZ$4)</f>
        <v>Avoid using at a product concentration greater than 10% [ConsRMM1]; </v>
      </c>
      <c r="BX13" s="93" t="str">
        <f>IF(OR(BQ13&lt;=$BZ$4,AND(D13="PC13:Fuels",AD13&gt;=1)),"Based upon daily use",IF(OR(AND(BQ13&gt;$BZ$4,BU13&lt;=$BZ$4),AND(D13="PC13:Fuels",AD13&lt;1)),"Based upon infrequent use (&lt;365 days/yr)",IF(AND(BU13&gt;$BZ$4,AD13&gt;=1),"Based upon daily use + RMM",IF(AND(BU13&gt;$BZ$4,AD13&lt;1),"Based upon infrequent use + RMM",""))))</f>
        <v>Based upon daily use + RMM</v>
      </c>
      <c r="BY13" s="90">
        <f>IF(OR($S$5="",G13=""),"n/a",RCRpopulating($G13:$I13,$S$5,$W$5,$AA$5,$BR13:$BU13,"d",$CP13:$DI13,$DR13:$EK13,$ET13:$FM13,$FV13:$GO13,$BZ$4))</f>
        <v>0.743855421686747</v>
      </c>
      <c r="BZ13" s="90">
        <f>IF(OR(H13="",$W$5=""),"n/a",RCRpopulating($G13:$I13,$S$5,$W$5,$AA$5,$BR13:$BU13,"o",$CP13:$DI13,$DR13:$EK13,$ET13:$FM13,$FV13:$GO13,$BZ$4))</f>
        <v>0.15614457831325299</v>
      </c>
      <c r="CA13" s="90" t="str">
        <f>IF(OR(I13="",$AA$5=""),"n/a",RCRpopulating($G13:$I13,$S$5,$W$5,$AA$5,$BR13:$BU13,"i",$CP13:$DI13,$DR13:$EK13,$ET13:$FM13,$FV13:$GO13,$BZ$4))</f>
        <v>n/a</v>
      </c>
      <c r="CB13" s="121">
        <f>RCRpopulating($G13:$I13,$S$5,$W$5,$AA$5,$BR13:$BU13,"t",$CP13:$DI13,$DR13:$EK13,$ET13:$FM13,$FV13:$GO13,$BZ$4)</f>
        <v>0.9</v>
      </c>
      <c r="CC13" s="90">
        <f>IF(G13="","n/a",PECpopulating($G13:$I13,$S$5,$W$5,$AA$5,$BR13:$BU13,"d",$CP13:$DI13,$DR13:$EK13,$ET13:$FM13,$FV13:$GO13,$BZ$4))</f>
        <v>14.87710843373494</v>
      </c>
      <c r="CD13" s="90">
        <f>IF(H13="","n/a",PECpopulating($G13:$I13,$S$5,$W$5,$AA$5,$BR13:$BU13,"o",$CP13:$DI13,$DR13:$EK13,$ET13:$FM13,$FV13:$GO13,$BZ$4))</f>
        <v>3.12289156626506</v>
      </c>
      <c r="CE13" s="116" t="str">
        <f>IF(I13="","n/a",PECpopulating($G13:$I13,$S$5,$W$5,$AA$5,$BR13:$BU13,"i",$CP13:$DI13,$DR13:$EK13,$ET13:$FM13,$FV13:$GO13,$BZ$4))</f>
        <v>n/a</v>
      </c>
      <c r="CF13" s="101"/>
      <c r="CG13" s="108" t="str">
        <f>D13</f>
        <v>PC12:Fertilizers</v>
      </c>
      <c r="CH13" s="89" t="str">
        <f>E13</f>
        <v>Lawn and garden preparations</v>
      </c>
      <c r="CI13" s="90">
        <f>BB13</f>
        <v>71.45833333333334</v>
      </c>
      <c r="CJ13" s="90">
        <f>BE13</f>
        <v>15</v>
      </c>
      <c r="CK13" s="90" t="str">
        <f>BJ13</f>
        <v>n/a</v>
      </c>
      <c r="CL13" s="92"/>
      <c r="CM13" s="122">
        <f>IF(OR(CI13="n/a",CM$12=""),"n/a",$CI13/CM$12)</f>
        <v>714.5833333333334</v>
      </c>
      <c r="CN13" s="122">
        <f>IF(OR(CJ13="n/a",CN$12=""),"n/a",$CJ13/CN$12)</f>
        <v>150</v>
      </c>
      <c r="CO13" s="122" t="str">
        <f>IF(OR(CK13="n/a",CO$12=""),"n/a",$CK13/CO$12)</f>
        <v>n/a</v>
      </c>
      <c r="CP13" s="454">
        <f>IF(SUM(CM13:CO13)&lt;$BZ$4,"",adjustparameter($AB13,0.01,SUM(CM13,CN13,CO13)/$AB13,$BZ$4))</f>
        <v>0.01</v>
      </c>
      <c r="CQ13" s="123">
        <f>IF(OR($AB13="",$AB13=0,CP13=""),"",($AB13-CP13)/$AB13)</f>
        <v>0.98</v>
      </c>
      <c r="CR13" s="455">
        <f>IF($CK13="n/a","",IF(SUM(CM13:CO13)&lt;$BZ$4,"",adjustparameter($AO13,0.5*$AO13,SUM(SUM(CO13)*CP13/$AB13/$AO13),($BZ$4-SUM(CM13:CN13)*CP13/$AB13))))</f>
      </c>
      <c r="CS13" s="123">
        <f>IF(OR($AO13="",$AO13=0,CR13=""),"",($AO13-CR13)/$AO13)</f>
      </c>
      <c r="CT13" s="92"/>
      <c r="CU13" s="123">
        <f>IF(OR($AL13="",$AL13=0,CT13=""),"",($AL13-CT13)/$AL13)</f>
      </c>
      <c r="CV13" s="92"/>
      <c r="CW13" s="123">
        <f>IF(OR($AM13="",$AM13=0,CV13=""),"",($AM13-CV13)/$AM13)</f>
      </c>
      <c r="CX13" s="451">
        <f>IF(CR13="","",IF(AND(SUM(CM13:CN13)*CP13/$AB13+SUM(CO13)*CP13/$AB13*CR13/$AO13&gt;$BZ$4,$AS13="indoor, typical"),"indoor, ventilation",""))</f>
      </c>
      <c r="CY13" s="122">
        <f>IF(CX13="","",VLOOKUP(CX13,Picklist!$C$2:$E$5,3))</f>
      </c>
      <c r="CZ13" s="450">
        <f>IF(CY13="","",((1-EXP(-$AT13*$AY13))/($AT13*$AY13)-(1-EXP(-CY13*$AY13))/(CY13*$AY13))/((1-EXP(-$AT13*$AY13))/($AT13*$AY13)))</f>
      </c>
      <c r="DA13" s="122"/>
      <c r="DB13" s="123">
        <f>IF(DA13="","",(DA13-$AW13)/DA13)</f>
      </c>
      <c r="DC13" s="122">
        <f>IF(CI13="n/a","n/a",$CI13*IF(CQ13="",1,1-CQ13)*IF(CU13="",1,1-CU13))</f>
        <v>1.429166666666668</v>
      </c>
      <c r="DD13" s="122">
        <f>IF(CJ13="n/a","n/a",$CJ13*(IF(CP13="",1,1-CQ13))*IF(CV13="",1,1-CW13))</f>
        <v>0.30000000000000027</v>
      </c>
      <c r="DE13" s="122" t="str">
        <f>IF(CK13="n/a","n/a",$CK13*IF(CP13="",1,1-CQ13)*IF(CR13="",1,1-CS13)*IF(CY13="",1,1-CZ13))</f>
        <v>n/a</v>
      </c>
      <c r="DF13" s="122">
        <f>IF(OR(DC13="n/a",$S$5=""),"n/a",DC13/$S$5)</f>
        <v>0.0714583333333334</v>
      </c>
      <c r="DG13" s="122">
        <f>IF(OR(DD13="n/a",$W$5=""),"n/a",DD13/$W$5)</f>
        <v>0.015000000000000013</v>
      </c>
      <c r="DH13" s="122" t="str">
        <f>IF(OR(DE13="n/a",$AA$5=""),"n/a",DE13/$AA$5)</f>
        <v>n/a</v>
      </c>
      <c r="DI13" s="124">
        <f>SUMIF(DF13:DH13,"&gt;"&amp;0)</f>
        <v>0.08645833333333341</v>
      </c>
      <c r="DJ13" s="122">
        <f>IF(CM13="n/a","n/a",CM13*(IF(CP13="",1,CP13/$AB13))*IF(CT13="",1,CT13))</f>
        <v>14.291666666666668</v>
      </c>
      <c r="DK13" s="122">
        <f>IF(CN13="n/a","n/a",CN13*(IF(CP13="",1,CP13/$AB13))*IF(OR(CV13="",$AM13=""),1,(CV13/$AM13)))</f>
        <v>3</v>
      </c>
      <c r="DL13" s="122" t="str">
        <f>IF(CO13="n/a","n/a",CO13*(IF(CP13="",1,CP13/$AB13))*(IF(CR13="",1,(CR13/$AO13)))*IF(CY13="",1,(((1-EXP(-CY13*$AY13))/CY13)/((1-EXP(-$AT13*$AY13))/$AT13)))*IF(DA13="",1,($AW13/DA13)))</f>
        <v>n/a</v>
      </c>
      <c r="DM13" s="125">
        <f>SUMIF(DJ13:DL13,"&gt;"&amp;0)</f>
        <v>17.291666666666668</v>
      </c>
      <c r="DN13" s="126"/>
      <c r="DO13" s="122">
        <f aca="true" t="shared" si="0" ref="DO13:DQ14">IF(OR(CI13="n/a",DO$12=""),"n/a",CI13/DO$12)</f>
        <v>71.45833333333334</v>
      </c>
      <c r="DP13" s="122">
        <f t="shared" si="0"/>
        <v>15</v>
      </c>
      <c r="DQ13" s="122" t="str">
        <f t="shared" si="0"/>
        <v>n/a</v>
      </c>
      <c r="DR13" s="454">
        <f>IF(SUM(DO13:DQ13)&lt;$BZ$4,"",adjustparameter($AB13,0.01,SUM(DO13,DP13,DQ13)/$AB13,$BZ$4))</f>
        <v>0.01</v>
      </c>
      <c r="DS13" s="123">
        <f>IF(OR($AB13="",$AB13=0,DR13=""),"",($AB13-DR13)/$AB13)</f>
        <v>0.98</v>
      </c>
      <c r="DT13" s="453">
        <f>IF($CK13="n/a","",IF(SUM(DO13:DQ13)&lt;$BZ$4,"",adjustparameter($AO13,0.5*$AO13,SUM(SUM(DQ13)*DR13/$AB13/$AO13),($BZ$4-SUM(DO13:DP13)*DR13/$AB13))))</f>
      </c>
      <c r="DU13" s="123">
        <f>IF(OR($AO13="",$AO13=0,DT13=""),"",($AO13-DT13)/$AO13)</f>
      </c>
      <c r="DV13" s="92"/>
      <c r="DW13" s="123">
        <f>IF(OR($AL13="",$AL13=0,DV13=""),"",($AL13-DV13)/$AL13)</f>
      </c>
      <c r="DX13" s="92"/>
      <c r="DY13" s="123">
        <f>IF(OR($AM13="",$AM13=0,DX13=""),"",($AM13-DX13)/$AM13)</f>
      </c>
      <c r="DZ13" s="451">
        <f>IF(DT13="","",IF(AND(SUM(DO13:DP13)*DR13/$AB13+SUM(DQ13)*DR13/$AB13*DT13/$AO13&gt;$BZ$4,$AS13="indoor, typical"),"indoor, ventilation",""))</f>
      </c>
      <c r="EA13" s="122">
        <f>IF(DZ13="","",VLOOKUP(DZ13,Picklist!$C$2:$E$5,3))</f>
      </c>
      <c r="EB13" s="450">
        <f>IF(EA13="","",((1-EXP(-$AT13*$AY13))/($AT13*$AY13)-(1-EXP(-EA13*$AY13))/(EA13*$AY13))/((1-EXP(-$AT13*$AY13))/($AT13*$AY13)))</f>
      </c>
      <c r="EC13" s="122"/>
      <c r="ED13" s="123">
        <f>IF(EC13="","",(EC13-$AW13)/EC13)</f>
      </c>
      <c r="EE13" s="449">
        <f>IF($CI13="n/a","n/a",$CI13*IF(DS13="",1,1-DS13)*IF(DW13="",1,1-DW13))</f>
        <v>1.429166666666668</v>
      </c>
      <c r="EF13" s="450">
        <f>IF($CJ13="n/a","n/a",$CJ13*(IF(DR13="",1,1-DS13))*IF(DX13="",1,1-DY13))</f>
        <v>0.30000000000000027</v>
      </c>
      <c r="EG13" s="450" t="str">
        <f>IF($CK13="n/a","n/a",$CK13*IF(DR13="",1,1-DS13)*IF(DT13="",1,1-DU13)*IF(EA13="",1,1-EB13))</f>
        <v>n/a</v>
      </c>
      <c r="EH13" s="122">
        <f>IF(OR(EE13="n/a",$S$5=""),"n/a",EE13/$S$5)</f>
        <v>0.0714583333333334</v>
      </c>
      <c r="EI13" s="122">
        <f>IF(OR(EF13="n/a",$W$5=""),"n/a",EF13/$W$5)</f>
        <v>0.015000000000000013</v>
      </c>
      <c r="EJ13" s="122" t="str">
        <f>IF(OR(EG13="n/a",$AA$5=""),"n/a",EG13/$AA$5)</f>
        <v>n/a</v>
      </c>
      <c r="EK13" s="124">
        <f>SUMIF(EH13:EJ13,"&gt;"&amp;0)</f>
        <v>0.08645833333333341</v>
      </c>
      <c r="EL13" s="122">
        <f>IF(DO13="n/a","n/a",DO13*(IF(DR13="",1,DR13/$AB13))*IF(DV13="",1,DV13))</f>
        <v>1.429166666666667</v>
      </c>
      <c r="EM13" s="122">
        <f>IF(DP13="n/a","n/a",DP13*(IF(DR13="",1,DR13/$AB13))*IF(OR(DX13="",$AM13=""),1,(DX13/$AM13)))</f>
        <v>0.3</v>
      </c>
      <c r="EN13" s="122" t="str">
        <f>IF(DQ13="n/a","n/a",DQ13*(IF(DR13="",1,DR13/$AB13))*(IF(DT13="",1,(DT13/$AO13)))*IF(EA13="",1,(((1-EXP(-EA13*$AY13))/EA13)/((1-EXP(-$AT13*$AY13))/$AT13)))*IF(EC13="",1,($AW13/EC13)))</f>
        <v>n/a</v>
      </c>
      <c r="EO13" s="125">
        <f>SUMIF(EL13:EN13,"&gt;"&amp;0)</f>
        <v>1.729166666666667</v>
      </c>
      <c r="EP13" s="126"/>
      <c r="EQ13" s="122">
        <f aca="true" t="shared" si="1" ref="EQ13:ES14">IF(OR(CI13="n/a",EQ$12=""),"n/a",CI13/EQ$12)</f>
        <v>14.291666666666668</v>
      </c>
      <c r="ER13" s="122">
        <f t="shared" si="1"/>
        <v>3</v>
      </c>
      <c r="ES13" s="122" t="str">
        <f t="shared" si="1"/>
        <v>n/a</v>
      </c>
      <c r="ET13" s="452">
        <f>IF(SUM(EQ13:ES13)&lt;$BZ$4,"",adjustparameter($AB13,0.01,SUM(EQ13,ER13,ES13)/$AB13,$BZ$4))</f>
        <v>0.026024096385542168</v>
      </c>
      <c r="EU13" s="123">
        <f>IF(OR($AB13="",$AB13=0,ET13=""),"",($AB13-ET13)/$AB13)</f>
        <v>0.9479518072289157</v>
      </c>
      <c r="EV13" s="453">
        <f>IF($CK13="n/a","",IF(SUM(EQ13:ES13)&lt;$BZ$4,"",adjustparameter($AO13,0.5*$AO13,SUM(SUM(ES13)*ET13/$AB13/$AO13),($BZ$4-SUM(EQ13:ER13)*ET13/$AB13))))</f>
      </c>
      <c r="EW13" s="123">
        <f>IF(OR($AO13="",$AO13=0,EV13=""),"",($AO13-EV13)/$AO13)</f>
      </c>
      <c r="EX13" s="92"/>
      <c r="EY13" s="123">
        <f>IF(OR($AL13="",$AL13=0,EX13=""),"",($AL13-EX13)/$AL13)</f>
      </c>
      <c r="EZ13" s="92"/>
      <c r="FA13" s="123">
        <f>IF(OR($AM13="",$AM13=0,EZ13=""),"",($AM13-EZ13)/$AM13)</f>
      </c>
      <c r="FB13" s="451">
        <f>IF(EV13="","",IF(AND(SUM(EQ13:ER13)*ET13/$AB13+SUM(ES13)*ET13/$AB13*EV13/$AO13&gt;$BZ$4,$AS13="indoor, typical"),"indoor, ventilation",""))</f>
      </c>
      <c r="FC13" s="122">
        <f>IF(FB13="","",VLOOKUP(FB13,Picklist!$C$2:$E$5,3))</f>
      </c>
      <c r="FD13" s="450">
        <f>IF(FC13="","",((1-EXP(-$AT13*$AY13))/($AT13*$AY13)-(1-EXP(-FC13*$AY13))/(FC13*$AY13))/((1-EXP(-$AT13*$AY13))/($AT13*$AY13)))</f>
      </c>
      <c r="FE13" s="122"/>
      <c r="FF13" s="123">
        <f>IF(FE13="","",(FE13-$AW13)/FE13)</f>
      </c>
      <c r="FG13" s="449">
        <f>IF($CI13="n/a","n/a",$CI13*IF(EU13="",1,1-EU13)*IF(EY13="",1,1-EY13))</f>
        <v>3.7192771084337326</v>
      </c>
      <c r="FH13" s="450">
        <f>IF($CJ13="n/a","n/a",$CJ13*(IF(ET13="",1,1-EU13))*IF(EZ13="",1,1-FA13))</f>
        <v>0.7807228915662645</v>
      </c>
      <c r="FI13" s="450" t="str">
        <f>IF($CK13="n/a","n/a",$CK13*IF(ET13="",1,1-EU13)*IF(EV13="",1,1-EW13)*IF(FC13="",1,1-FD13))</f>
        <v>n/a</v>
      </c>
      <c r="FJ13" s="122">
        <f>IF(OR(FG13="n/a",$S$5=""),"n/a",FG13/$S$5)</f>
        <v>0.18596385542168664</v>
      </c>
      <c r="FK13" s="122">
        <f>IF(OR(FH13="n/a",$W$5=""),"n/a",FH13/$W$5)</f>
        <v>0.039036144578313225</v>
      </c>
      <c r="FL13" s="122" t="str">
        <f>IF(OR(FI13="n/a",$AA$5=""),"n/a",FI13/$AA$5)</f>
        <v>n/a</v>
      </c>
      <c r="FM13" s="124">
        <f>SUMIF(FJ13:FL13,"&gt;"&amp;0)</f>
        <v>0.22499999999999987</v>
      </c>
      <c r="FN13" s="122">
        <f>IF(EQ13="n/a","n/a",EQ13*(IF(ET13="",1,ET13/$AB13))*IF(EX13="",1,EX13))</f>
        <v>0.743855421686747</v>
      </c>
      <c r="FO13" s="122">
        <f>IF(ER13="n/a","n/a",ER13*(IF(ET13="",1,ET13/$AB13))*IF(OR(EZ13="",$AM13=""),1,(EZ13/$AM13)))</f>
        <v>0.156144578313253</v>
      </c>
      <c r="FP13" s="122" t="str">
        <f>IF(ES13="n/a","n/a",ES13*(IF(ET13="",1,ET13/$AB13))*(IF(EV13="",1,(EV13/$AO13)))*IF(FC13="",1,(((1-EXP(-FC13*$AY13))/FC13)/((1-EXP(-$AT13*$AY13))/$AT13)))*IF(FE13="",1,($AW13/FE13)))</f>
        <v>n/a</v>
      </c>
      <c r="FQ13" s="125">
        <f>SUMIF(FN13:FP13,"&gt;"&amp;0)</f>
        <v>0.9</v>
      </c>
      <c r="FR13" s="126"/>
      <c r="FS13" s="122">
        <f>IF(OR(CI13="n/a",FS$12=""),"n/a",CI13/FS$12)</f>
        <v>3.572916666666667</v>
      </c>
      <c r="FT13" s="122">
        <f>IF(OR(CJ13="n/a",FT$12=""),"n/a",CJ13/FT$12)</f>
        <v>0.75</v>
      </c>
      <c r="FU13" s="122" t="str">
        <f>IF(OR(CK13="n/a",FU$12=""),"n/a",CK13/FU$12)</f>
        <v>n/a</v>
      </c>
      <c r="FV13" s="452">
        <f>IF(SUM(FS13:FU13)&lt;$BZ$4,"",adjustparameter($AB13,0.01,SUM(FS13,FT13,FU13)/$AB13,$BZ$4))</f>
        <v>0.10409638554216867</v>
      </c>
      <c r="FW13" s="123">
        <f>IF(OR($AB13="",$AB13=0,FV13=""),"",($AB13-FV13)/$AB13)</f>
        <v>0.7918072289156627</v>
      </c>
      <c r="FX13" s="453">
        <f>IF($CK13="n/a","",IF(SUM(FS13:FU13)&lt;$BZ$4,"",adjustparameter($AO13,0.5*$AO13,SUM(SUM(FU13)*FV13/$AB13/$AO13),($BZ$4-SUM(FS13:FT13)*FV13/$AB13))))</f>
      </c>
      <c r="FY13" s="123">
        <f>IF(OR($AO13="",$AO13=0,FX13=""),"",($AO13-FX13)/$AO13)</f>
      </c>
      <c r="FZ13" s="92"/>
      <c r="GA13" s="123">
        <f>IF(OR($AL13="",$AL13=0,FZ13=""),"",($AL13-FZ13)/$AL13)</f>
      </c>
      <c r="GB13" s="92"/>
      <c r="GC13" s="123">
        <f>IF(OR($AM13="",$AM13=0,GB13=""),"",($AM13-GB13)/$AM13)</f>
      </c>
      <c r="GD13" s="451">
        <f>IF(FX13="","",IF(AND(SUM(FS13:FT13)*FV13/$AB13+SUM(FU13)*FV13/$AB13*FX13/$AO13&gt;$BZ$4,$AS13="indoor, typical"),"indoor, ventilation",""))</f>
      </c>
      <c r="GE13" s="122">
        <f>IF(GD13="","",VLOOKUP(GD13,Picklist!$C$2:$E$5,3))</f>
      </c>
      <c r="GF13" s="450">
        <f>IF(GE13="","",((1-EXP(-$AT13*$AY13))/($AT13*$AY13)-(1-EXP(-GE13*$AY13))/(GE13*$AY13))/((1-EXP(-$AT13*$AY13))/($AT13*$AY13)))</f>
      </c>
      <c r="GG13" s="122"/>
      <c r="GH13" s="123">
        <f>IF(GG13="","",(GG13-$AW13)/GG13)</f>
      </c>
      <c r="GI13" s="449">
        <f>IF($CI13="n/a","n/a",$CI13*IF(FW13="",1,1-FW13)*IF(GA13="",1,1-GA13))</f>
        <v>14.87710843373494</v>
      </c>
      <c r="GJ13" s="450">
        <f>IF($CJ13="n/a","n/a",$CJ13*(IF(FV13="",1,1-FW13))*IF(GB13="",1,1-GC13))</f>
        <v>3.12289156626506</v>
      </c>
      <c r="GK13" s="450" t="str">
        <f>IF($CK13="n/a","n/a",$CK13*IF(FV13="",1,1-FW13)*IF(FX13="",1,1-FY13)*IF(GE13="",1,1-GF13))</f>
        <v>n/a</v>
      </c>
      <c r="GL13" s="122">
        <f>IF(OR(GI13="n/a",$S$5=""),"n/a",GI13/$S$5)</f>
        <v>0.743855421686747</v>
      </c>
      <c r="GM13" s="122">
        <f>IF(OR(GJ13="n/a",$W$5=""),"n/a",GJ13/$W$5)</f>
        <v>0.15614457831325299</v>
      </c>
      <c r="GN13" s="122" t="str">
        <f>IF(OR(GK13="n/a",$AA$5=""),"n/a",GK13/$AA$5)</f>
        <v>n/a</v>
      </c>
      <c r="GO13" s="124">
        <f>SUMIF(GL13:GN13,"&gt;"&amp;0)</f>
        <v>0.9</v>
      </c>
      <c r="GP13" s="122">
        <f>IF(FS13="n/a","n/a",FS13*(IF(FV13="",1,FV13/$AB13))*IF(FZ13="",1,FZ13))</f>
        <v>0.743855421686747</v>
      </c>
      <c r="GQ13" s="122">
        <f>IF(FT13="n/a","n/a",FT13*(IF(FV13="",1,FV13/$AB13))*IF(OR(GB13="",$AM13=""),1,(GB13/$AM13)))</f>
        <v>0.156144578313253</v>
      </c>
      <c r="GR13" s="122" t="str">
        <f>IF(FU13="n/a","n/a",FU13*(IF(FV13="",1,FV13/$AB13))*(IF(FX13="",1,(FX13/$AO13)))*IF(GE13="",1,(((1-EXP(-GE13*$AY13))/GE13)/((1-EXP(-$AT13*$AY13))/$AT13)))*IF(GG13="",1,($AW13/GG13)))</f>
        <v>n/a</v>
      </c>
      <c r="GS13" s="127">
        <f>SUMIF(GP13:GR13,"&gt;"&amp;0)</f>
        <v>0.9</v>
      </c>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row>
    <row r="14" spans="1:248" s="128" customFormat="1" ht="76.5">
      <c r="A14" s="102"/>
      <c r="B14" s="108" t="s">
        <v>496</v>
      </c>
      <c r="C14" s="135" t="s">
        <v>292</v>
      </c>
      <c r="D14" s="136" t="s">
        <v>26</v>
      </c>
      <c r="E14" s="144"/>
      <c r="F14" s="133">
        <v>0.5</v>
      </c>
      <c r="G14" s="95" t="s">
        <v>293</v>
      </c>
      <c r="H14" s="95" t="s">
        <v>329</v>
      </c>
      <c r="I14" s="89"/>
      <c r="J14" s="91" t="s">
        <v>117</v>
      </c>
      <c r="K14" s="91">
        <v>1</v>
      </c>
      <c r="L14" s="91">
        <v>857.5</v>
      </c>
      <c r="M14" s="91">
        <v>0.3</v>
      </c>
      <c r="N14" s="89"/>
      <c r="O14" s="91"/>
      <c r="P14" s="103"/>
      <c r="Q14" s="109">
        <f>IF(G14="","n/a",(F14*L14*K14*IF(OR(E14="Air care, continuous action (solid and liquid)",E14="Air care, continuous action (solid and liquid)-pesticidal- excipient only"),0.001,IF(D14="PC37_n: Water treatment chemicals",0.1,$S$4))*$U$4*1000)/(IF(G14="C",10,$W$4)))</f>
        <v>71.45833333333334</v>
      </c>
      <c r="R14" s="98">
        <f>IF(H14="","n/a",(F14*M14*K14*1000)/(IF(H14="C",10,$W$4)))</f>
        <v>15</v>
      </c>
      <c r="S14" s="106" t="str">
        <f>IF(I14="","n/a",(F14*N14*K14*IF(J14="S",1,$AA$4)*P14*$Y$4*1000)/(O14*(IF(I14="C",10,$W$4))))</f>
        <v>n/a</v>
      </c>
      <c r="T14" s="106" t="str">
        <f>IF(I14="","n/a",N14*F14*K14*IF(J14="S",1,$AA$4)*1000/O14)</f>
        <v>n/a</v>
      </c>
      <c r="U14" s="106" t="str">
        <f>IF(I14="","n/a",MIN((N14*F14*K14*IF(J14="S",1,$AA$4)*1000/O14),IF($AC$3=0,(N14*F14*IF(J14="S",1,$AA$4)*1000/O14),$AC$3)))</f>
        <v>n/a</v>
      </c>
      <c r="V14" s="110">
        <f>SUM(Q14:S14)</f>
        <v>86.45833333333334</v>
      </c>
      <c r="W14" s="111">
        <f>IF(OR(G14="",$S$5=""),"n/a",Q14/$S$5)</f>
        <v>3.572916666666667</v>
      </c>
      <c r="X14" s="112">
        <f>IF(OR(H14="",$W$5=""),"n/a",R14/$W$5)</f>
        <v>0.75</v>
      </c>
      <c r="Y14" s="112" t="str">
        <f>IF(OR(I14="",$Y$5=""),"n/a",S14/$Y$5)</f>
        <v>n/a</v>
      </c>
      <c r="Z14" s="112" t="str">
        <f>IF(OR(I14="",$AA$5=""),"n/a",U14/$AA$5)</f>
        <v>n/a</v>
      </c>
      <c r="AA14" s="113">
        <f>SUM(W14:Z14)</f>
        <v>4.322916666666667</v>
      </c>
      <c r="AB14" s="86">
        <v>0.5</v>
      </c>
      <c r="AC14" s="85" t="s">
        <v>253</v>
      </c>
      <c r="AD14" s="134">
        <v>1</v>
      </c>
      <c r="AE14" s="90" t="s">
        <v>480</v>
      </c>
      <c r="AF14" s="86">
        <v>857.5</v>
      </c>
      <c r="AG14" s="90" t="s">
        <v>253</v>
      </c>
      <c r="AH14" s="85"/>
      <c r="AI14" s="85"/>
      <c r="AJ14" s="87"/>
      <c r="AK14" s="87"/>
      <c r="AL14" s="89"/>
      <c r="AM14" s="86">
        <v>0.3</v>
      </c>
      <c r="AN14" s="90" t="s">
        <v>253</v>
      </c>
      <c r="AO14" s="81"/>
      <c r="AP14" s="88"/>
      <c r="AQ14" s="85"/>
      <c r="AR14" s="81"/>
      <c r="AS14" s="96"/>
      <c r="AT14" s="90">
        <f>IF(AS14="indoor, typical",0.6,IF(AS14="garage",1.5,IF(OR(AS14="indoor, ventilation",AS14="outdoor"),2.5,"")))</f>
      </c>
      <c r="AU14" s="89"/>
      <c r="AV14" s="97">
        <f>IF(P14="","",(1-EXP(-AT14*IF(AY14="",P14,AY14)))/(AT14*IF(AY14="",P14,AY14)))</f>
      </c>
      <c r="AW14" s="114">
        <f>IF(OR(AS14="indoor, typical",AS14="indoor, ventilation",AS14="indoor, active ventilation"),20,IF(AS14="garage",34,IF(AS14="outdoor",100,"")))</f>
      </c>
      <c r="AX14" s="89"/>
      <c r="AY14" s="89"/>
      <c r="AZ14" s="104"/>
      <c r="BA14" s="93">
        <f>IF(Q14="n/a","n/a",Q14*(IF(AL14="",1,AL14))*(AB14/IF(OR(F14=0,F14=""),1,F14))*(AF14/IF(OR(L14=0,L14=""),1,L14))*(IF(AD14&lt;1,K14,AD14)/IF(OR(K14=0,K14=""),1,K14))*IF(AH14="",1,AH14)*IF(AJ14="",1,AJ14))</f>
        <v>71.45833333333334</v>
      </c>
      <c r="BB14" s="93">
        <f>IF(Q14="n/a","n/a",Q14*(IF(AL14="",1,AL14))*(AB14/IF(OR(F14=0,F14=""),1,F14))*(AF14/IF(OR(L14=0,L14=""),1,L14))*(AD14/IF(OR(K14=0,K14=""),1,K14))*IF(AH14="",1,AH14)*IF(AJ14="",1,AJ14))</f>
        <v>71.45833333333334</v>
      </c>
      <c r="BC14" s="90">
        <f>IF(G14="","n/a",$U$4*IF(OR(E14="Air care, continuous action (solid and liquid)",E14="Air care, continuous action (solid and liquid)-pesticidal- excipient only"),0.001,IF(D14="PC37_n: Water treatment chemicals",0.1,$S$4))*AB14*(IF(AL14="",1,AL14))*1000*IF(AH14="",1,AH14)*IF(AJ14="",1,AJ14))</f>
        <v>5</v>
      </c>
      <c r="BD14" s="90">
        <f>(IF(R14="n/a","n/a",R14*(AB14/(IF(OR(F14=0,F14=""),1,F14)))*(AM14/(IF(OR(M14=0,M14=""),1,M14)))*(IF(AD14&lt;1,K14,AD14)/(IF(OR(K14=0,K14=""),1,K14)))))</f>
        <v>15</v>
      </c>
      <c r="BE14" s="90">
        <f>IF(R14="n/a","n/a",R14*(AB14/(IF(OR(F14=0,F14=""),1,F14)))*(AM14/(IF(OR(M14=0,M14=""),1,M14)))*(AD14/(IF(OR(K14=0,K14=""),1,K14))))</f>
        <v>15</v>
      </c>
      <c r="BF14" s="90" t="str">
        <f>IF(S14="n/a","n/a",S14*(AB14/IF(OR(F14=0,F14=""),1,F14))*(AO14/(IF(OR(N14=0,N14=""),1,N14)))*(AY14/(IF(OR(P14=0,P14=""),1,P14)))*(IF(AD14&lt;1,K14,AD14)/(IF(OR(K14=0,K14=""),1,K14)))*(O14/(IF(OR(AW14=0,AW14=""),1,AW14)))*AV14*IF(AQ14="",1,AQ14))</f>
        <v>n/a</v>
      </c>
      <c r="BG14" s="90" t="str">
        <f>IF(I14="","n/a",MIN(((AO14*AB14)/AW14*((1-EXP(-AT14*AY14))/AT14)*1000*IF(J14="S",1,$AA$4)*IF(AQ14="",1,AQ14)/(IF(OR(AY14="",AY14=0),1,AY14))),(IF($AC$3=0,((AO14*AB14)/AW14*((1-EXP(-AT14*AY14))/AT14)*1000*IF(J14="S",1,$AA$4)*IF(AQ14="",1,AQ14)/(IF(OR(AY14="",AY14=0),1,AY14))),$AC$3))))</f>
        <v>n/a</v>
      </c>
      <c r="BH14" s="90">
        <f>IF(OR(BG14&lt;$AC$3,BG14="n/a"),"","SVC")</f>
      </c>
      <c r="BI14" s="90" t="str">
        <f>IF(BG14="n/a","n/a",(BG14*AY14*IF(AD14&lt;1,K14,AD14)/24))</f>
        <v>n/a</v>
      </c>
      <c r="BJ14" s="115" t="str">
        <f>IF(BG14="n/a","n/a",BG14*AY14*AD14/24)</f>
        <v>n/a</v>
      </c>
      <c r="BK14" s="116">
        <f>SUM(BA14,BD14,BF14)</f>
        <v>86.45833333333334</v>
      </c>
      <c r="BL14" s="117" t="str">
        <f>IF(OR(BC14="n/a",$U$5=""),"n/a",BC14/$U$5)</f>
        <v>n/a</v>
      </c>
      <c r="BM14" s="118" t="str">
        <f>IF(OR(BG14="n/a",$AC$5=""),"n/a",BG14/$AC$5)</f>
        <v>n/a</v>
      </c>
      <c r="BN14" s="118">
        <f>IF(OR(BA14="n/a",$S$5=""),"n/a",BA14/$S$5)</f>
        <v>3.572916666666667</v>
      </c>
      <c r="BO14" s="119">
        <f>IF(OR(BD14="n/a",$W$5=""),"n/a",BD14/$W$5)</f>
        <v>0.75</v>
      </c>
      <c r="BP14" s="118" t="str">
        <f>IF(OR(BI14="n/a",$AA$5=""),"n/a",BI14/$AA$5)</f>
        <v>n/a</v>
      </c>
      <c r="BQ14" s="119">
        <f>SUMIF(BN14:BP14,"&gt;"&amp;0)</f>
        <v>4.322916666666667</v>
      </c>
      <c r="BR14" s="118">
        <f>IF(OR(BB14="n/a",$S$5=""),"n/a",BB14/$S$5)</f>
        <v>3.572916666666667</v>
      </c>
      <c r="BS14" s="118">
        <f>IF(OR(BE14="n/a",$W$5=""),"n/a",BE14/$W$5)</f>
        <v>0.75</v>
      </c>
      <c r="BT14" s="118" t="str">
        <f>IF(OR(BJ14="n/a",$AA$5=""),"n/a",BJ14/$AA$5)</f>
        <v>n/a</v>
      </c>
      <c r="BU14" s="118">
        <f>SUMIF(BR14:BT14,"&gt;"&amp;0)</f>
        <v>4.322916666666667</v>
      </c>
      <c r="BV14" s="120" t="str">
        <f>"Unless otherwise stated, "&amp;ocpopulating(AB14:AZ14)</f>
        <v>Unless otherwise stated, covers concentrations up to 50% [ConsOC1]; covers use up to 364 days/year[ConsOC3]; covers use up to 1 time/on day of use[ConsOC4]; covers skin contact area up to 857.50 cm2 [ConsOC5]; for each use event, assumes swallowed amount of 0.3g [ConsOC13]; </v>
      </c>
      <c r="BW14" s="94" t="str">
        <f>RMMpopulating($G14:$I14,$S$5,$W$5,$AA$5,$BR14:$BU14,$CP14:$DI14,$DR14:$EK14,$ET14:$FM14,$FV14:$GO14,$BZ$4)</f>
        <v>Avoid using at a product concentration greater than 10% [ConsRMM1]; </v>
      </c>
      <c r="BX14" s="93" t="str">
        <f>IF(OR(BQ14&lt;=$BZ$4,AND(D14="PC13:Fuels",AD14&gt;=1)),"Based upon daily use",IF(OR(AND(BQ14&gt;$BZ$4,BU14&lt;=$BZ$4),AND(D14="PC13:Fuels",AD14&lt;1)),"Based upon infrequent use (&lt;365 days/yr)",IF(AND(BU14&gt;$BZ$4,AD14&gt;=1),"Based upon daily use + RMM",IF(AND(BU14&gt;$BZ$4,AD14&lt;1),"Based upon infrequent use + RMM",""))))</f>
        <v>Based upon daily use + RMM</v>
      </c>
      <c r="BY14" s="90">
        <f>IF(OR($S$5="",G14=""),"n/a",RCRpopulating($G14:$I14,$S$5,$W$5,$AA$5,$BR14:$BU14,"d",$CP14:$DI14,$DR14:$EK14,$ET14:$FM14,$FV14:$GO14,$BZ$4))</f>
        <v>0.743855421686747</v>
      </c>
      <c r="BZ14" s="90">
        <f>IF(OR(H14="",$W$5=""),"n/a",RCRpopulating($G14:$I14,$S$5,$W$5,$AA$5,$BR14:$BU14,"o",$CP14:$DI14,$DR14:$EK14,$ET14:$FM14,$FV14:$GO14,$BZ$4))</f>
        <v>0.15614457831325299</v>
      </c>
      <c r="CA14" s="90" t="str">
        <f>IF(OR(I14="",$AA$5=""),"n/a",RCRpopulating($G14:$I14,$S$5,$W$5,$AA$5,$BR14:$BU14,"i",$CP14:$DI14,$DR14:$EK14,$ET14:$FM14,$FV14:$GO14,$BZ$4))</f>
        <v>n/a</v>
      </c>
      <c r="CB14" s="121">
        <f>RCRpopulating($G14:$I14,$S$5,$W$5,$AA$5,$BR14:$BU14,"t",$CP14:$DI14,$DR14:$EK14,$ET14:$FM14,$FV14:$GO14,$BZ$4)</f>
        <v>0.9</v>
      </c>
      <c r="CC14" s="90">
        <f>IF(G14="","n/a",PECpopulating($G14:$I14,$S$5,$W$5,$AA$5,$BR14:$BU14,"d",$CP14:$DI14,$DR14:$EK14,$ET14:$FM14,$FV14:$GO14,$BZ$4))</f>
        <v>14.87710843373494</v>
      </c>
      <c r="CD14" s="90">
        <f>IF(H14="","n/a",PECpopulating($G14:$I14,$S$5,$W$5,$AA$5,$BR14:$BU14,"o",$CP14:$DI14,$DR14:$EK14,$ET14:$FM14,$FV14:$GO14,$BZ$4))</f>
        <v>3.12289156626506</v>
      </c>
      <c r="CE14" s="116" t="str">
        <f>IF(I14="","n/a",PECpopulating($G14:$I14,$S$5,$W$5,$AA$5,$BR14:$BU14,"i",$CP14:$DI14,$DR14:$EK14,$ET14:$FM14,$FV14:$GO14,$BZ$4))</f>
        <v>n/a</v>
      </c>
      <c r="CF14" s="138"/>
      <c r="CG14" s="131" t="str">
        <f>D14</f>
        <v>PC27_n: Plant protection products</v>
      </c>
      <c r="CH14" s="96"/>
      <c r="CI14" s="90">
        <f>BB14</f>
        <v>71.45833333333334</v>
      </c>
      <c r="CJ14" s="90">
        <f>BE14</f>
        <v>15</v>
      </c>
      <c r="CK14" s="90" t="str">
        <f>BJ14</f>
        <v>n/a</v>
      </c>
      <c r="CL14" s="92"/>
      <c r="CM14" s="122">
        <f>IF(OR(CI14="n/a",CM$12=""),"n/a",$CI14/CM$12)</f>
        <v>714.5833333333334</v>
      </c>
      <c r="CN14" s="122">
        <f>IF(OR(CJ14="n/a",CN$12=""),"n/a",$CJ14/CN$12)</f>
        <v>150</v>
      </c>
      <c r="CO14" s="122" t="str">
        <f>IF(OR(CK14="n/a",CO$12=""),"n/a",$CK14/CO$12)</f>
        <v>n/a</v>
      </c>
      <c r="CP14" s="454">
        <f>IF(SUM(CM14:CO14)&lt;$BZ$4,"",adjustparameter($AB14,0.01,SUM(CM14,CN14,CO14)/$AB14,$BZ$4))</f>
        <v>0.01</v>
      </c>
      <c r="CQ14" s="123">
        <f>IF(OR($AB14="",$AB14=0,CP14=""),"",($AB14-CP14)/$AB14)</f>
        <v>0.98</v>
      </c>
      <c r="CR14" s="455">
        <f>IF($CK14="n/a","",IF(SUM(CM14:CO14)&lt;$BZ$4,"",adjustparameter($AO14,0.5*$AO14,SUM(SUM(CO14)*CP14/$AB14/$AO14),($BZ$4-SUM(CM14:CN14)*CP14/$AB14))))</f>
      </c>
      <c r="CS14" s="123">
        <f>IF(OR($AO14="",$AO14=0,CR14=""),"",($AO14-CR14)/$AO14)</f>
      </c>
      <c r="CT14" s="92"/>
      <c r="CU14" s="123">
        <f>IF(OR($AL14="",$AL14=0,CT14=""),"",($AL14-CT14)/$AL14)</f>
      </c>
      <c r="CV14" s="92"/>
      <c r="CW14" s="123">
        <f>IF(OR($AM14="",$AM14=0,CV14=""),"",($AM14-CV14)/$AM14)</f>
      </c>
      <c r="CX14" s="451">
        <f>IF(CR14="","",IF(AND(SUM(CM14:CN14)*CP14/$AB14+SUM(CO14)*CP14/$AB14*CR14/$AO14&gt;$BZ$4,$AS14="indoor, typical"),"indoor, ventilation",""))</f>
      </c>
      <c r="CY14" s="122">
        <f>IF(CX14="","",VLOOKUP(CX14,Picklist!$C$2:$E$5,3))</f>
      </c>
      <c r="CZ14" s="450">
        <f>IF(CY14="","",((1-EXP(-$AT14*$AY14))/($AT14*$AY14)-(1-EXP(-CY14*$AY14))/(CY14*$AY14))/((1-EXP(-$AT14*$AY14))/($AT14*$AY14)))</f>
      </c>
      <c r="DA14" s="122"/>
      <c r="DB14" s="123">
        <f>IF(DA14="","",(DA14-$AW14)/DA14)</f>
      </c>
      <c r="DC14" s="122">
        <f>IF(CI14="n/a","n/a",$CI14*IF(CQ14="",1,1-CQ14)*IF(CU14="",1,1-CU14))</f>
        <v>1.429166666666668</v>
      </c>
      <c r="DD14" s="122">
        <f>IF(CJ14="n/a","n/a",$CJ14*(IF(CP14="",1,1-CQ14))*IF(CV14="",1,1-CW14))</f>
        <v>0.30000000000000027</v>
      </c>
      <c r="DE14" s="122" t="str">
        <f>IF(CK14="n/a","n/a",$CK14*IF(CP14="",1,1-CQ14)*IF(CR14="",1,1-CS14)*IF(CY14="",1,1-CZ14))</f>
        <v>n/a</v>
      </c>
      <c r="DF14" s="122">
        <f>IF(OR(DC14="n/a",$S$5=""),"n/a",DC14/$S$5)</f>
        <v>0.0714583333333334</v>
      </c>
      <c r="DG14" s="122">
        <f>IF(OR(DD14="n/a",$W$5=""),"n/a",DD14/$W$5)</f>
        <v>0.015000000000000013</v>
      </c>
      <c r="DH14" s="122" t="str">
        <f>IF(OR(DE14="n/a",$AA$5=""),"n/a",DE14/$AA$5)</f>
        <v>n/a</v>
      </c>
      <c r="DI14" s="124">
        <f>SUMIF(DF14:DH14,"&gt;"&amp;0)</f>
        <v>0.08645833333333341</v>
      </c>
      <c r="DJ14" s="122">
        <f>IF(CM14="n/a","n/a",CM14*(IF(CP14="",1,CP14/$AB14))*IF(CT14="",1,CT14))</f>
        <v>14.291666666666668</v>
      </c>
      <c r="DK14" s="122">
        <f>IF(CN14="n/a","n/a",CN14*(IF(CP14="",1,CP14/$AB14))*IF(OR(CV14="",$AM14=""),1,(CV14/$AM14)))</f>
        <v>3</v>
      </c>
      <c r="DL14" s="122" t="str">
        <f>IF(CO14="n/a","n/a",CO14*(IF(CP14="",1,CP14/$AB14))*(IF(CR14="",1,(CR14/$AO14)))*IF(CY14="",1,(((1-EXP(-CY14*$AY14))/CY14)/((1-EXP(-$AT14*$AY14))/$AT14)))*IF(DA14="",1,($AW14/DA14)))</f>
        <v>n/a</v>
      </c>
      <c r="DM14" s="125">
        <f>SUMIF(DJ14:DL14,"&gt;"&amp;0)</f>
        <v>17.291666666666668</v>
      </c>
      <c r="DN14" s="126"/>
      <c r="DO14" s="122">
        <f t="shared" si="0"/>
        <v>71.45833333333334</v>
      </c>
      <c r="DP14" s="122">
        <f t="shared" si="0"/>
        <v>15</v>
      </c>
      <c r="DQ14" s="122" t="str">
        <f t="shared" si="0"/>
        <v>n/a</v>
      </c>
      <c r="DR14" s="454">
        <f>IF(SUM(DO14:DQ14)&lt;$BZ$4,"",adjustparameter($AB14,0.01,SUM(DO14,DP14,DQ14)/$AB14,$BZ$4))</f>
        <v>0.01</v>
      </c>
      <c r="DS14" s="123">
        <f>IF(OR($AB14="",$AB14=0,DR14=""),"",($AB14-DR14)/$AB14)</f>
        <v>0.98</v>
      </c>
      <c r="DT14" s="453">
        <f>IF($CK14="n/a","",IF(SUM(DO14:DQ14)&lt;$BZ$4,"",adjustparameter($AO14,0.5*$AO14,SUM(SUM(DQ14)*DR14/$AB14/$AO14),($BZ$4-SUM(DO14:DP14)*DR14/$AB14))))</f>
      </c>
      <c r="DU14" s="123">
        <f>IF(OR($AO14="",$AO14=0,DT14=""),"",($AO14-DT14)/$AO14)</f>
      </c>
      <c r="DV14" s="92"/>
      <c r="DW14" s="123">
        <f>IF(OR($AL14="",$AL14=0,DV14=""),"",($AL14-DV14)/$AL14)</f>
      </c>
      <c r="DX14" s="92"/>
      <c r="DY14" s="123">
        <f>IF(OR($AM14="",$AM14=0,DX14=""),"",($AM14-DX14)/$AM14)</f>
      </c>
      <c r="DZ14" s="451">
        <f>IF(DT14="","",IF(AND(SUM(DO14:DP14)*DR14/$AB14+SUM(DQ14)*DR14/$AB14*DT14/$AO14&gt;$BZ$4,$AS14="indoor, typical"),"indoor, ventilation",""))</f>
      </c>
      <c r="EA14" s="122">
        <f>IF(DZ14="","",VLOOKUP(DZ14,Picklist!$C$2:$E$5,3))</f>
      </c>
      <c r="EB14" s="450">
        <f>IF(EA14="","",((1-EXP(-$AT14*$AY14))/($AT14*$AY14)-(1-EXP(-EA14*$AY14))/(EA14*$AY14))/((1-EXP(-$AT14*$AY14))/($AT14*$AY14)))</f>
      </c>
      <c r="EC14" s="139"/>
      <c r="ED14" s="123">
        <f>IF(EC14="","",(EC14-$AW14)/EC14)</f>
      </c>
      <c r="EE14" s="449">
        <f>IF($CI14="n/a","n/a",$CI14*IF(DS14="",1,1-DS14)*IF(DW14="",1,1-DW14))</f>
        <v>1.429166666666668</v>
      </c>
      <c r="EF14" s="450">
        <f>IF($CJ14="n/a","n/a",$CJ14*(IF(DR14="",1,1-DS14))*IF(DX14="",1,1-DY14))</f>
        <v>0.30000000000000027</v>
      </c>
      <c r="EG14" s="450" t="str">
        <f>IF($CK14="n/a","n/a",$CK14*IF(DR14="",1,1-DS14)*IF(DT14="",1,1-DU14)*IF(EA14="",1,1-EB14))</f>
        <v>n/a</v>
      </c>
      <c r="EH14" s="122">
        <f>IF(OR(EE14="n/a",$S$5=""),"n/a",EE14/$S$5)</f>
        <v>0.0714583333333334</v>
      </c>
      <c r="EI14" s="122">
        <f>IF(OR(EF14="n/a",$W$5=""),"n/a",EF14/$W$5)</f>
        <v>0.015000000000000013</v>
      </c>
      <c r="EJ14" s="122" t="str">
        <f>IF(OR(EG14="n/a",$AA$5=""),"n/a",EG14/$AA$5)</f>
        <v>n/a</v>
      </c>
      <c r="EK14" s="124">
        <f>SUMIF(EH14:EJ14,"&gt;"&amp;0)</f>
        <v>0.08645833333333341</v>
      </c>
      <c r="EL14" s="122">
        <f>IF(DO14="n/a","n/a",DO14*(IF(DR14="",1,DR14/$AB14))*IF(DV14="",1,DV14))</f>
        <v>1.429166666666667</v>
      </c>
      <c r="EM14" s="122">
        <f>IF(DP14="n/a","n/a",DP14*(IF(DR14="",1,DR14/$AB14))*IF(OR(DX14="",$AM14=""),1,(DX14/$AM14)))</f>
        <v>0.3</v>
      </c>
      <c r="EN14" s="122" t="str">
        <f>IF(DQ14="n/a","n/a",DQ14*(IF(DR14="",1,DR14/$AB14))*(IF(DT14="",1,(DT14/$AO14)))*IF(EA14="",1,(((1-EXP(-EA14*$AY14))/EA14)/((1-EXP(-$AT14*$AY14))/$AT14)))*IF(EC14="",1,($AW14/EC14)))</f>
        <v>n/a</v>
      </c>
      <c r="EO14" s="125">
        <f>SUMIF(EL14:EN14,"&gt;"&amp;0)</f>
        <v>1.729166666666667</v>
      </c>
      <c r="EP14" s="126"/>
      <c r="EQ14" s="122">
        <f t="shared" si="1"/>
        <v>14.291666666666668</v>
      </c>
      <c r="ER14" s="122">
        <f t="shared" si="1"/>
        <v>3</v>
      </c>
      <c r="ES14" s="122" t="str">
        <f t="shared" si="1"/>
        <v>n/a</v>
      </c>
      <c r="ET14" s="452">
        <f>IF(SUM(EQ14:ES14)&lt;$BZ$4,"",adjustparameter($AB14,0.01,SUM(EQ14,ER14,ES14)/$AB14,$BZ$4))</f>
        <v>0.026024096385542168</v>
      </c>
      <c r="EU14" s="123">
        <f>IF(OR($AB14="",$AB14=0,ET14=""),"",($AB14-ET14)/$AB14)</f>
        <v>0.9479518072289157</v>
      </c>
      <c r="EV14" s="453">
        <f>IF($CK14="n/a","",IF(SUM(EQ14:ES14)&lt;$BZ$4,"",adjustparameter($AO14,0.5*$AO14,SUM(SUM(ES14)*ET14/$AB14/$AO14),($BZ$4-SUM(EQ14:ER14)*ET14/$AB14))))</f>
      </c>
      <c r="EW14" s="123">
        <f>IF(OR($AO14="",$AO14=0,EV14=""),"",($AO14-EV14)/$AO14)</f>
      </c>
      <c r="EX14" s="92"/>
      <c r="EY14" s="123">
        <f>IF(OR($AL14="",$AL14=0,EX14=""),"",($AL14-EX14)/$AL14)</f>
      </c>
      <c r="EZ14" s="92"/>
      <c r="FA14" s="123">
        <f>IF(OR($AM14="",$AM14=0,EZ14=""),"",($AM14-EZ14)/$AM14)</f>
      </c>
      <c r="FB14" s="451">
        <f>IF(EV14="","",IF(AND(SUM(EQ14:ER14)*ET14/$AB14+SUM(ES14)*ET14/$AB14*EV14/$AO14&gt;$BZ$4,$AS14="indoor, typical"),"indoor, ventilation",""))</f>
      </c>
      <c r="FC14" s="122">
        <f>IF(FB14="","",VLOOKUP(FB14,Picklist!$C$2:$E$5,3))</f>
      </c>
      <c r="FD14" s="450">
        <f>IF(FC14="","",((1-EXP(-$AT14*$AY14))/($AT14*$AY14)-(1-EXP(-FC14*$AY14))/(FC14*$AY14))/((1-EXP(-$AT14*$AY14))/($AT14*$AY14)))</f>
      </c>
      <c r="FE14" s="139"/>
      <c r="FF14" s="123">
        <f>IF(FE14="","",(FE14-$AW14)/FE14)</f>
      </c>
      <c r="FG14" s="449">
        <f>IF($CI14="n/a","n/a",$CI14*IF(EU14="",1,1-EU14)*IF(EY14="",1,1-EY14))</f>
        <v>3.7192771084337326</v>
      </c>
      <c r="FH14" s="450">
        <f>IF($CJ14="n/a","n/a",$CJ14*(IF(ET14="",1,1-EU14))*IF(EZ14="",1,1-FA14))</f>
        <v>0.7807228915662645</v>
      </c>
      <c r="FI14" s="450" t="str">
        <f>IF($CK14="n/a","n/a",$CK14*IF(ET14="",1,1-EU14)*IF(EV14="",1,1-EW14)*IF(FC14="",1,1-FD14))</f>
        <v>n/a</v>
      </c>
      <c r="FJ14" s="122">
        <f>IF(OR(FG14="n/a",$S$5=""),"n/a",FG14/$S$5)</f>
        <v>0.18596385542168664</v>
      </c>
      <c r="FK14" s="122">
        <f>IF(OR(FH14="n/a",$W$5=""),"n/a",FH14/$W$5)</f>
        <v>0.039036144578313225</v>
      </c>
      <c r="FL14" s="122" t="str">
        <f>IF(OR(FI14="n/a",$AA$5=""),"n/a",FI14/$AA$5)</f>
        <v>n/a</v>
      </c>
      <c r="FM14" s="124">
        <f>SUMIF(FJ14:FL14,"&gt;"&amp;0)</f>
        <v>0.22499999999999987</v>
      </c>
      <c r="FN14" s="122">
        <f>IF(EQ14="n/a","n/a",EQ14*(IF(ET14="",1,ET14/$AB14))*IF(EX14="",1,EX14))</f>
        <v>0.743855421686747</v>
      </c>
      <c r="FO14" s="122">
        <f>IF(ER14="n/a","n/a",ER14*(IF(ET14="",1,ET14/$AB14))*IF(OR(EZ14="",$AM14=""),1,(EZ14/$AM14)))</f>
        <v>0.156144578313253</v>
      </c>
      <c r="FP14" s="122" t="str">
        <f>IF(ES14="n/a","n/a",ES14*(IF(ET14="",1,ET14/$AB14))*(IF(EV14="",1,(EV14/$AO14)))*IF(FC14="",1,(((1-EXP(-FC14*$AY14))/FC14)/((1-EXP(-$AT14*$AY14))/$AT14)))*IF(FE14="",1,($AW14/FE14)))</f>
        <v>n/a</v>
      </c>
      <c r="FQ14" s="125">
        <f>SUMIF(FN14:FP14,"&gt;"&amp;0)</f>
        <v>0.9</v>
      </c>
      <c r="FR14" s="126"/>
      <c r="FS14" s="122">
        <f>IF(OR(CI14="n/a",FS$12=""),"n/a",CI14/FS$12)</f>
        <v>3.572916666666667</v>
      </c>
      <c r="FT14" s="122">
        <f>IF(OR(CJ14="n/a",FT$12=""),"n/a",CJ14/FT$12)</f>
        <v>0.75</v>
      </c>
      <c r="FU14" s="122" t="str">
        <f>IF(OR(CK14="n/a",FU$12=""),"n/a",CK14/FU$12)</f>
        <v>n/a</v>
      </c>
      <c r="FV14" s="452">
        <f>IF(SUM(FS14:FU14)&lt;$BZ$4,"",adjustparameter($AB14,0.01,SUM(FS14,FT14,FU14)/$AB14,$BZ$4))</f>
        <v>0.10409638554216867</v>
      </c>
      <c r="FW14" s="123">
        <f>IF(OR($AB14="",$AB14=0,FV14=""),"",($AB14-FV14)/$AB14)</f>
        <v>0.7918072289156627</v>
      </c>
      <c r="FX14" s="453">
        <f>IF($CK14="n/a","",IF(SUM(FS14:FU14)&lt;$BZ$4,"",adjustparameter($AO14,0.5*$AO14,SUM(SUM(FU14)*FV14/$AB14/$AO14),($BZ$4-SUM(FS14:FT14)*FV14/$AB14))))</f>
      </c>
      <c r="FY14" s="123">
        <f>IF(OR($AO14="",$AO14=0,FX14=""),"",($AO14-FX14)/$AO14)</f>
      </c>
      <c r="FZ14" s="92"/>
      <c r="GA14" s="123">
        <f>IF(OR($AL14="",$AL14=0,FZ14=""),"",($AL14-FZ14)/$AL14)</f>
      </c>
      <c r="GB14" s="92"/>
      <c r="GC14" s="123">
        <f>IF(OR($AM14="",$AM14=0,GB14=""),"",($AM14-GB14)/$AM14)</f>
      </c>
      <c r="GD14" s="451">
        <f>IF(FX14="","",IF(AND(SUM(FS14:FT14)*FV14/$AB14+SUM(FU14)*FV14/$AB14*FX14/$AO14&gt;$BZ$4,$AS14="indoor, typical"),"indoor, ventilation",""))</f>
      </c>
      <c r="GE14" s="122">
        <f>IF(GD14="","",VLOOKUP(GD14,Picklist!$C$2:$E$5,3))</f>
      </c>
      <c r="GF14" s="450">
        <f>IF(GE14="","",((1-EXP(-$AT14*$AY14))/($AT14*$AY14)-(1-EXP(-GE14*$AY14))/(GE14*$AY14))/((1-EXP(-$AT14*$AY14))/($AT14*$AY14)))</f>
      </c>
      <c r="GG14" s="139"/>
      <c r="GH14" s="123">
        <f>IF(GG14="","",(GG14-$AW14)/GG14)</f>
      </c>
      <c r="GI14" s="449">
        <f>IF($CI14="n/a","n/a",$CI14*IF(FW14="",1,1-FW14)*IF(GA14="",1,1-GA14))</f>
        <v>14.87710843373494</v>
      </c>
      <c r="GJ14" s="450">
        <f>IF($CJ14="n/a","n/a",$CJ14*(IF(FV14="",1,1-FW14))*IF(GB14="",1,1-GC14))</f>
        <v>3.12289156626506</v>
      </c>
      <c r="GK14" s="450" t="str">
        <f>IF($CK14="n/a","n/a",$CK14*IF(FV14="",1,1-FW14)*IF(FX14="",1,1-FY14)*IF(GE14="",1,1-GF14))</f>
        <v>n/a</v>
      </c>
      <c r="GL14" s="122">
        <f>IF(OR(GI14="n/a",$S$5=""),"n/a",GI14/$S$5)</f>
        <v>0.743855421686747</v>
      </c>
      <c r="GM14" s="122">
        <f>IF(OR(GJ14="n/a",$W$5=""),"n/a",GJ14/$W$5)</f>
        <v>0.15614457831325299</v>
      </c>
      <c r="GN14" s="122" t="str">
        <f>IF(OR(GK14="n/a",$AA$5=""),"n/a",GK14/$AA$5)</f>
        <v>n/a</v>
      </c>
      <c r="GO14" s="124">
        <f>SUMIF(GL14:GN14,"&gt;"&amp;0)</f>
        <v>0.9</v>
      </c>
      <c r="GP14" s="122">
        <f>IF(FS14="n/a","n/a",FS14*(IF(FV14="",1,FV14/$AB14))*IF(FZ14="",1,FZ14))</f>
        <v>0.743855421686747</v>
      </c>
      <c r="GQ14" s="122">
        <f>IF(FT14="n/a","n/a",FT14*(IF(FV14="",1,FV14/$AB14))*IF(OR(GB14="",$AM14=""),1,(GB14/$AM14)))</f>
        <v>0.156144578313253</v>
      </c>
      <c r="GR14" s="122" t="str">
        <f>IF(FU14="n/a","n/a",FU14*(IF(FV14="",1,FV14/$AB14))*(IF(FX14="",1,(FX14/$AO14)))*IF(GE14="",1,(((1-EXP(-GE14*$AY14))/GE14)/((1-EXP(-$AT14*$AY14))/$AT14)))*IF(GG14="",1,($AW14/GG14)))</f>
        <v>n/a</v>
      </c>
      <c r="GS14" s="127">
        <f>SUMIF(GP14:GR14,"&gt;"&amp;0)</f>
        <v>0.9</v>
      </c>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row>
    <row r="15" spans="1:248" s="128" customFormat="1" ht="92.25" customHeight="1">
      <c r="A15" s="102"/>
      <c r="B15" s="108" t="s">
        <v>494</v>
      </c>
      <c r="C15" s="129"/>
      <c r="D15" s="143"/>
      <c r="E15" s="130"/>
      <c r="F15" s="133"/>
      <c r="G15" s="91"/>
      <c r="H15" s="91"/>
      <c r="I15" s="91"/>
      <c r="J15" s="91"/>
      <c r="K15" s="91"/>
      <c r="L15" s="91"/>
      <c r="M15" s="91"/>
      <c r="N15" s="91"/>
      <c r="O15" s="91"/>
      <c r="P15" s="132"/>
      <c r="Q15" s="109"/>
      <c r="R15" s="98"/>
      <c r="S15" s="106"/>
      <c r="T15" s="106"/>
      <c r="U15" s="106"/>
      <c r="V15" s="110"/>
      <c r="W15" s="111"/>
      <c r="X15" s="112"/>
      <c r="Y15" s="112"/>
      <c r="Z15" s="112"/>
      <c r="AA15" s="113"/>
      <c r="AB15" s="86"/>
      <c r="AC15" s="85"/>
      <c r="AD15" s="114"/>
      <c r="AE15" s="99"/>
      <c r="AF15" s="434"/>
      <c r="AG15" s="141"/>
      <c r="AH15" s="178"/>
      <c r="AI15" s="178"/>
      <c r="AJ15" s="179"/>
      <c r="AK15" s="179"/>
      <c r="AL15" s="141"/>
      <c r="AM15" s="85"/>
      <c r="AN15" s="90"/>
      <c r="AO15" s="81"/>
      <c r="AP15" s="81"/>
      <c r="AQ15" s="85"/>
      <c r="AR15" s="81"/>
      <c r="AS15" s="89"/>
      <c r="AT15" s="90"/>
      <c r="AU15" s="97"/>
      <c r="AV15" s="97"/>
      <c r="AW15" s="114"/>
      <c r="AX15" s="114"/>
      <c r="AY15" s="121"/>
      <c r="AZ15" s="137"/>
      <c r="BA15" s="93"/>
      <c r="BB15" s="93"/>
      <c r="BC15" s="90"/>
      <c r="BD15" s="90"/>
      <c r="BE15" s="90"/>
      <c r="BF15" s="90"/>
      <c r="BG15" s="90"/>
      <c r="BH15" s="90"/>
      <c r="BI15" s="90"/>
      <c r="BJ15" s="115"/>
      <c r="BK15" s="116"/>
      <c r="BL15" s="117"/>
      <c r="BM15" s="118"/>
      <c r="BN15" s="118"/>
      <c r="BO15" s="119"/>
      <c r="BP15" s="118"/>
      <c r="BQ15" s="119"/>
      <c r="BR15" s="118"/>
      <c r="BS15" s="118"/>
      <c r="BT15" s="118"/>
      <c r="BU15" s="118"/>
      <c r="BV15" s="120"/>
      <c r="BW15" s="94"/>
      <c r="BX15" s="93"/>
      <c r="BY15" s="90"/>
      <c r="BZ15" s="90"/>
      <c r="CA15" s="90"/>
      <c r="CB15" s="121"/>
      <c r="CC15" s="90"/>
      <c r="CD15" s="90"/>
      <c r="CE15" s="116"/>
      <c r="CF15" s="140"/>
      <c r="CG15" s="108"/>
      <c r="CH15" s="89"/>
      <c r="CI15" s="90"/>
      <c r="CJ15" s="90"/>
      <c r="CK15" s="90"/>
      <c r="CL15" s="92"/>
      <c r="CM15" s="122"/>
      <c r="CN15" s="122"/>
      <c r="CO15" s="122"/>
      <c r="CP15" s="454"/>
      <c r="CQ15" s="123"/>
      <c r="CR15" s="455"/>
      <c r="CS15" s="123"/>
      <c r="CT15" s="92"/>
      <c r="CU15" s="123"/>
      <c r="CV15" s="92"/>
      <c r="CW15" s="123"/>
      <c r="CX15" s="451"/>
      <c r="CY15" s="122"/>
      <c r="CZ15" s="450"/>
      <c r="DA15" s="122"/>
      <c r="DB15" s="123"/>
      <c r="DC15" s="122"/>
      <c r="DD15" s="122"/>
      <c r="DE15" s="122"/>
      <c r="DF15" s="122"/>
      <c r="DG15" s="122"/>
      <c r="DH15" s="122"/>
      <c r="DI15" s="124"/>
      <c r="DJ15" s="122"/>
      <c r="DK15" s="122"/>
      <c r="DL15" s="122"/>
      <c r="DM15" s="125"/>
      <c r="DN15" s="126"/>
      <c r="DO15" s="122"/>
      <c r="DP15" s="122"/>
      <c r="DQ15" s="122"/>
      <c r="DR15" s="454"/>
      <c r="DS15" s="123"/>
      <c r="DT15" s="453"/>
      <c r="DU15" s="123"/>
      <c r="DV15" s="92"/>
      <c r="DW15" s="123"/>
      <c r="DX15" s="92"/>
      <c r="DY15" s="123"/>
      <c r="DZ15" s="451"/>
      <c r="EA15" s="122"/>
      <c r="EB15" s="450"/>
      <c r="EC15" s="122"/>
      <c r="ED15" s="123"/>
      <c r="EE15" s="449"/>
      <c r="EF15" s="450"/>
      <c r="EG15" s="450"/>
      <c r="EH15" s="122"/>
      <c r="EI15" s="122"/>
      <c r="EJ15" s="122"/>
      <c r="EK15" s="124"/>
      <c r="EL15" s="122"/>
      <c r="EM15" s="122"/>
      <c r="EN15" s="122"/>
      <c r="EO15" s="125"/>
      <c r="EP15" s="126"/>
      <c r="EQ15" s="122"/>
      <c r="ER15" s="122"/>
      <c r="ES15" s="122"/>
      <c r="ET15" s="452"/>
      <c r="EU15" s="123"/>
      <c r="EV15" s="453"/>
      <c r="EW15" s="123"/>
      <c r="EX15" s="92"/>
      <c r="EY15" s="123"/>
      <c r="EZ15" s="92"/>
      <c r="FA15" s="123"/>
      <c r="FB15" s="451"/>
      <c r="FC15" s="122"/>
      <c r="FD15" s="450"/>
      <c r="FE15" s="122"/>
      <c r="FF15" s="123"/>
      <c r="FG15" s="449"/>
      <c r="FH15" s="450"/>
      <c r="FI15" s="450"/>
      <c r="FJ15" s="122"/>
      <c r="FK15" s="122"/>
      <c r="FL15" s="122"/>
      <c r="FM15" s="124"/>
      <c r="FN15" s="122"/>
      <c r="FO15" s="122"/>
      <c r="FP15" s="122"/>
      <c r="FQ15" s="125"/>
      <c r="FR15" s="126"/>
      <c r="FS15" s="122"/>
      <c r="FT15" s="122"/>
      <c r="FU15" s="122"/>
      <c r="FV15" s="452"/>
      <c r="FW15" s="123"/>
      <c r="FX15" s="453"/>
      <c r="FY15" s="123"/>
      <c r="FZ15" s="92"/>
      <c r="GA15" s="123"/>
      <c r="GB15" s="92"/>
      <c r="GC15" s="123"/>
      <c r="GD15" s="451"/>
      <c r="GE15" s="122"/>
      <c r="GF15" s="450"/>
      <c r="GG15" s="122"/>
      <c r="GH15" s="123"/>
      <c r="GI15" s="449"/>
      <c r="GJ15" s="450"/>
      <c r="GK15" s="450"/>
      <c r="GL15" s="122"/>
      <c r="GM15" s="122"/>
      <c r="GN15" s="122"/>
      <c r="GO15" s="124"/>
      <c r="GP15" s="122"/>
      <c r="GQ15" s="122"/>
      <c r="GR15" s="122"/>
      <c r="GS15" s="127"/>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row>
    <row r="16" spans="1:248" s="408" customFormat="1" ht="15" customHeight="1" thickBot="1">
      <c r="A16" s="213"/>
      <c r="B16" s="402"/>
      <c r="C16" s="403"/>
      <c r="D16" s="404"/>
      <c r="E16" s="404"/>
      <c r="F16" s="404"/>
      <c r="G16" s="404"/>
      <c r="H16" s="404"/>
      <c r="I16" s="404"/>
      <c r="J16" s="404"/>
      <c r="K16" s="404"/>
      <c r="L16" s="404"/>
      <c r="M16" s="404"/>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405"/>
      <c r="AM16" s="405"/>
      <c r="AN16" s="405"/>
      <c r="AO16" s="405"/>
      <c r="AP16" s="405"/>
      <c r="AQ16" s="406"/>
      <c r="AR16" s="405"/>
      <c r="AS16" s="405"/>
      <c r="AT16" s="405"/>
      <c r="AU16" s="405"/>
      <c r="AV16" s="405"/>
      <c r="AW16" s="405"/>
      <c r="AX16" s="405"/>
      <c r="AY16" s="405"/>
      <c r="AZ16" s="405"/>
      <c r="BA16" s="405"/>
      <c r="BB16" s="405"/>
      <c r="BC16" s="405"/>
      <c r="BD16" s="405"/>
      <c r="BE16" s="405"/>
      <c r="BF16" s="405"/>
      <c r="BG16" s="405"/>
      <c r="BH16" s="405"/>
      <c r="BI16" s="405"/>
      <c r="BJ16" s="405"/>
      <c r="BK16" s="405"/>
      <c r="BL16" s="405"/>
      <c r="BM16" s="405"/>
      <c r="BN16" s="405"/>
      <c r="BO16" s="405"/>
      <c r="BP16" s="405"/>
      <c r="BQ16" s="405"/>
      <c r="BR16" s="405"/>
      <c r="BS16" s="405"/>
      <c r="BT16" s="405"/>
      <c r="BU16" s="405"/>
      <c r="BV16" s="405"/>
      <c r="BW16" s="405"/>
      <c r="BX16" s="405"/>
      <c r="BY16" s="405"/>
      <c r="BZ16" s="405"/>
      <c r="CA16" s="405"/>
      <c r="CB16" s="405"/>
      <c r="CC16" s="405"/>
      <c r="CD16" s="405"/>
      <c r="CE16" s="405"/>
      <c r="CF16" s="281"/>
      <c r="CG16" s="402"/>
      <c r="CH16" s="405"/>
      <c r="CI16" s="406"/>
      <c r="CJ16" s="406"/>
      <c r="CK16" s="406"/>
      <c r="CL16" s="405"/>
      <c r="CM16" s="406"/>
      <c r="CN16" s="406"/>
      <c r="CO16" s="406"/>
      <c r="CP16" s="405"/>
      <c r="CQ16" s="405"/>
      <c r="CR16" s="405"/>
      <c r="CS16" s="405"/>
      <c r="CT16" s="405"/>
      <c r="CU16" s="405"/>
      <c r="CV16" s="405"/>
      <c r="CW16" s="405"/>
      <c r="CX16" s="405"/>
      <c r="CY16" s="405"/>
      <c r="CZ16" s="405"/>
      <c r="DA16" s="405"/>
      <c r="DB16" s="405"/>
      <c r="DC16" s="405"/>
      <c r="DD16" s="405"/>
      <c r="DE16" s="405"/>
      <c r="DF16" s="405"/>
      <c r="DG16" s="405"/>
      <c r="DH16" s="405"/>
      <c r="DI16" s="405"/>
      <c r="DJ16" s="405"/>
      <c r="DK16" s="405"/>
      <c r="DL16" s="405"/>
      <c r="DM16" s="405"/>
      <c r="DN16" s="405"/>
      <c r="DO16" s="405"/>
      <c r="DP16" s="405"/>
      <c r="DQ16" s="405"/>
      <c r="DR16" s="405"/>
      <c r="DS16" s="405"/>
      <c r="DT16" s="405"/>
      <c r="DU16" s="405"/>
      <c r="DV16" s="405"/>
      <c r="DW16" s="405"/>
      <c r="DX16" s="405"/>
      <c r="DY16" s="405"/>
      <c r="DZ16" s="405"/>
      <c r="EA16" s="405"/>
      <c r="EB16" s="405"/>
      <c r="EC16" s="405"/>
      <c r="ED16" s="405"/>
      <c r="EE16" s="405"/>
      <c r="EF16" s="405"/>
      <c r="EG16" s="405"/>
      <c r="EH16" s="405"/>
      <c r="EI16" s="405"/>
      <c r="EJ16" s="405"/>
      <c r="EK16" s="405"/>
      <c r="EL16" s="405"/>
      <c r="EM16" s="405"/>
      <c r="EN16" s="405"/>
      <c r="EO16" s="405"/>
      <c r="EP16" s="405"/>
      <c r="EQ16" s="405"/>
      <c r="ER16" s="405"/>
      <c r="ES16" s="405"/>
      <c r="ET16" s="405"/>
      <c r="EU16" s="405"/>
      <c r="EV16" s="405"/>
      <c r="EW16" s="405"/>
      <c r="EX16" s="405"/>
      <c r="EY16" s="405"/>
      <c r="EZ16" s="405"/>
      <c r="FA16" s="405"/>
      <c r="FB16" s="405"/>
      <c r="FC16" s="405"/>
      <c r="FD16" s="405"/>
      <c r="FE16" s="405"/>
      <c r="FF16" s="405"/>
      <c r="FG16" s="405"/>
      <c r="FH16" s="405"/>
      <c r="FI16" s="405"/>
      <c r="FJ16" s="405"/>
      <c r="FK16" s="405"/>
      <c r="FL16" s="405"/>
      <c r="FM16" s="405"/>
      <c r="FN16" s="405"/>
      <c r="FO16" s="405"/>
      <c r="FP16" s="405"/>
      <c r="FQ16" s="405"/>
      <c r="FR16" s="405"/>
      <c r="FS16" s="405"/>
      <c r="FT16" s="405"/>
      <c r="FU16" s="405"/>
      <c r="FV16" s="405"/>
      <c r="FW16" s="405"/>
      <c r="FX16" s="405"/>
      <c r="FY16" s="405"/>
      <c r="FZ16" s="405"/>
      <c r="GA16" s="405"/>
      <c r="GB16" s="405"/>
      <c r="GC16" s="405"/>
      <c r="GD16" s="405"/>
      <c r="GE16" s="405"/>
      <c r="GF16" s="405"/>
      <c r="GG16" s="405"/>
      <c r="GH16" s="405"/>
      <c r="GI16" s="405"/>
      <c r="GJ16" s="405"/>
      <c r="GK16" s="405"/>
      <c r="GL16" s="405"/>
      <c r="GM16" s="405"/>
      <c r="GN16" s="405"/>
      <c r="GO16" s="405"/>
      <c r="GP16" s="405"/>
      <c r="GQ16" s="405"/>
      <c r="GR16" s="405"/>
      <c r="GS16" s="407"/>
      <c r="GT16" s="213"/>
      <c r="GU16" s="213"/>
      <c r="GV16" s="213"/>
      <c r="GW16" s="213"/>
      <c r="GX16" s="213"/>
      <c r="GY16" s="213"/>
      <c r="GZ16" s="213"/>
      <c r="HA16" s="213"/>
      <c r="HB16" s="213"/>
      <c r="HC16" s="213"/>
      <c r="HD16" s="213"/>
      <c r="HE16" s="213"/>
      <c r="HF16" s="213"/>
      <c r="HG16" s="213"/>
      <c r="HH16" s="213"/>
      <c r="HI16" s="213"/>
      <c r="HJ16" s="213"/>
      <c r="HK16" s="213"/>
      <c r="HL16" s="213"/>
      <c r="HM16" s="213"/>
      <c r="HN16" s="213"/>
      <c r="HO16" s="213"/>
      <c r="HP16" s="213"/>
      <c r="HQ16" s="213"/>
      <c r="HR16" s="213"/>
      <c r="HS16" s="213"/>
      <c r="HT16" s="213"/>
      <c r="HU16" s="213"/>
      <c r="HV16" s="213"/>
      <c r="HW16" s="213"/>
      <c r="HX16" s="213"/>
      <c r="HY16" s="213"/>
      <c r="HZ16" s="213"/>
      <c r="IA16" s="213"/>
      <c r="IB16" s="213"/>
      <c r="IC16" s="213"/>
      <c r="ID16" s="213"/>
      <c r="IE16" s="213"/>
      <c r="IF16" s="213"/>
      <c r="IG16" s="213"/>
      <c r="IH16" s="213"/>
      <c r="II16" s="213"/>
      <c r="IJ16" s="213"/>
      <c r="IK16" s="213"/>
      <c r="IL16" s="213"/>
      <c r="IM16" s="213"/>
      <c r="IN16" s="213"/>
    </row>
    <row r="17" spans="1:248" ht="12.75">
      <c r="A17" s="409"/>
      <c r="B17" s="102"/>
      <c r="C17" s="102"/>
      <c r="D17" s="410"/>
      <c r="E17" s="410"/>
      <c r="F17" s="410"/>
      <c r="G17" s="410"/>
      <c r="H17" s="410"/>
      <c r="I17" s="410"/>
      <c r="J17" s="410"/>
      <c r="K17" s="410"/>
      <c r="L17" s="410"/>
      <c r="M17" s="410"/>
      <c r="N17" s="411"/>
      <c r="O17" s="411"/>
      <c r="P17" s="411"/>
      <c r="Q17" s="411"/>
      <c r="R17" s="411"/>
      <c r="S17" s="411"/>
      <c r="T17" s="411"/>
      <c r="U17" s="411"/>
      <c r="V17" s="411"/>
      <c r="W17" s="410"/>
      <c r="X17" s="410"/>
      <c r="Y17" s="410"/>
      <c r="Z17" s="410"/>
      <c r="AA17" s="410"/>
      <c r="AB17" s="411"/>
      <c r="AC17" s="411"/>
      <c r="AD17" s="410"/>
      <c r="AE17" s="410"/>
      <c r="AF17" s="410"/>
      <c r="AG17" s="410"/>
      <c r="AH17" s="410"/>
      <c r="AI17" s="410"/>
      <c r="AJ17" s="410"/>
      <c r="AK17" s="410"/>
      <c r="AL17" s="410"/>
      <c r="AM17" s="410"/>
      <c r="AN17" s="410"/>
      <c r="AO17" s="410"/>
      <c r="AP17" s="410"/>
      <c r="AQ17" s="412"/>
      <c r="AR17" s="410"/>
      <c r="AS17" s="410"/>
      <c r="AT17" s="102"/>
      <c r="AU17" s="102"/>
      <c r="AV17" s="102"/>
      <c r="AW17" s="102"/>
      <c r="AX17" s="102"/>
      <c r="AY17" s="410"/>
      <c r="AZ17" s="410"/>
      <c r="BA17" s="411"/>
      <c r="BB17" s="411"/>
      <c r="BC17" s="411"/>
      <c r="BD17" s="411"/>
      <c r="BE17" s="411"/>
      <c r="BF17" s="413"/>
      <c r="BG17" s="413"/>
      <c r="BH17" s="413"/>
      <c r="BI17" s="413"/>
      <c r="BJ17" s="413"/>
      <c r="BK17" s="411"/>
      <c r="BL17" s="411"/>
      <c r="BM17" s="411"/>
      <c r="BN17" s="414"/>
      <c r="BO17" s="414"/>
      <c r="BP17" s="414"/>
      <c r="BQ17" s="414"/>
      <c r="BR17" s="414"/>
      <c r="BS17" s="414"/>
      <c r="BT17" s="414"/>
      <c r="BU17" s="414"/>
      <c r="BV17" s="414"/>
      <c r="BW17" s="212"/>
      <c r="BX17" s="212"/>
      <c r="BY17" s="212"/>
      <c r="BZ17" s="212"/>
      <c r="CA17" s="212"/>
      <c r="CB17" s="212"/>
      <c r="CC17" s="212"/>
      <c r="CD17" s="212"/>
      <c r="CE17" s="212"/>
      <c r="CF17" s="408"/>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row>
    <row r="18" spans="1:248" ht="12.75">
      <c r="A18" s="409"/>
      <c r="B18" s="102"/>
      <c r="C18" s="102"/>
      <c r="D18" s="415"/>
      <c r="E18" s="102"/>
      <c r="F18" s="102"/>
      <c r="G18" s="102"/>
      <c r="H18" s="102"/>
      <c r="I18" s="102"/>
      <c r="J18" s="102"/>
      <c r="K18" s="102"/>
      <c r="L18" s="102"/>
      <c r="M18" s="102"/>
      <c r="N18" s="102"/>
      <c r="O18" s="102"/>
      <c r="P18" s="102"/>
      <c r="Q18" s="416"/>
      <c r="R18" s="416"/>
      <c r="S18" s="416"/>
      <c r="T18" s="416"/>
      <c r="U18" s="416"/>
      <c r="V18" s="416"/>
      <c r="W18" s="417"/>
      <c r="X18" s="417"/>
      <c r="Y18" s="417"/>
      <c r="Z18" s="417"/>
      <c r="AA18" s="417"/>
      <c r="AB18" s="416"/>
      <c r="AC18" s="416"/>
      <c r="AD18" s="416"/>
      <c r="AE18" s="416"/>
      <c r="AF18" s="416"/>
      <c r="AG18" s="416"/>
      <c r="AH18" s="416"/>
      <c r="AI18" s="416"/>
      <c r="AJ18" s="416"/>
      <c r="AK18" s="416"/>
      <c r="AL18" s="416"/>
      <c r="AM18" s="416"/>
      <c r="AN18" s="416"/>
      <c r="AO18" s="416"/>
      <c r="AP18" s="416"/>
      <c r="AQ18" s="418"/>
      <c r="AR18" s="416"/>
      <c r="AS18" s="416"/>
      <c r="AT18" s="419"/>
      <c r="AU18" s="419"/>
      <c r="AV18" s="212"/>
      <c r="AW18" s="419"/>
      <c r="AX18" s="419"/>
      <c r="AY18" s="420"/>
      <c r="AZ18" s="420"/>
      <c r="BA18" s="416"/>
      <c r="BB18" s="416"/>
      <c r="BC18" s="416"/>
      <c r="BD18" s="416"/>
      <c r="BE18" s="416"/>
      <c r="BF18" s="214"/>
      <c r="BG18" s="214"/>
      <c r="BH18" s="214"/>
      <c r="BI18" s="214"/>
      <c r="BJ18" s="214"/>
      <c r="BK18" s="416"/>
      <c r="BL18" s="416"/>
      <c r="BM18" s="416"/>
      <c r="BN18" s="416"/>
      <c r="BO18" s="416"/>
      <c r="BP18" s="416"/>
      <c r="BQ18" s="416"/>
      <c r="BR18" s="416"/>
      <c r="BS18" s="416"/>
      <c r="BT18" s="416"/>
      <c r="BU18" s="416"/>
      <c r="BV18" s="416"/>
      <c r="BW18" s="212"/>
      <c r="BX18" s="212"/>
      <c r="BY18" s="212"/>
      <c r="BZ18" s="212"/>
      <c r="CA18" s="212"/>
      <c r="CB18" s="212"/>
      <c r="CC18" s="212"/>
      <c r="CD18" s="212"/>
      <c r="CE18" s="21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102"/>
      <c r="FL18" s="102"/>
      <c r="FM18" s="102"/>
      <c r="FN18" s="102"/>
      <c r="FO18" s="102"/>
      <c r="FP18" s="102"/>
      <c r="FQ18" s="102"/>
      <c r="FR18" s="102"/>
      <c r="FS18" s="102"/>
      <c r="FT18" s="102"/>
      <c r="FU18" s="102"/>
      <c r="FV18" s="102"/>
      <c r="FW18" s="102"/>
      <c r="FX18" s="102"/>
      <c r="FY18" s="102"/>
      <c r="FZ18" s="102"/>
      <c r="GA18" s="102"/>
      <c r="GB18" s="102"/>
      <c r="GC18" s="102"/>
      <c r="GD18" s="102"/>
      <c r="GE18" s="102"/>
      <c r="GF18" s="102"/>
      <c r="GG18" s="102"/>
      <c r="GH18" s="102"/>
      <c r="GI18" s="102"/>
      <c r="GJ18" s="102"/>
      <c r="GK18" s="102"/>
      <c r="GL18" s="102"/>
      <c r="GM18" s="102"/>
      <c r="GN18" s="102"/>
      <c r="GO18" s="102"/>
      <c r="GP18" s="102"/>
      <c r="GQ18" s="102"/>
      <c r="GR18" s="102"/>
      <c r="GS18" s="102"/>
      <c r="GT18" s="102"/>
      <c r="GU18" s="102"/>
      <c r="GV18" s="102"/>
      <c r="GW18" s="102"/>
      <c r="GX18" s="102"/>
      <c r="GY18" s="102"/>
      <c r="GZ18" s="102"/>
      <c r="HA18" s="102"/>
      <c r="HB18" s="102"/>
      <c r="HC18" s="102"/>
      <c r="HD18" s="102"/>
      <c r="HE18" s="102"/>
      <c r="HF18" s="102"/>
      <c r="HG18" s="102"/>
      <c r="HH18" s="102"/>
      <c r="HI18" s="102"/>
      <c r="HJ18" s="102"/>
      <c r="HK18" s="102"/>
      <c r="HL18" s="102"/>
      <c r="HM18" s="102"/>
      <c r="HN18" s="102"/>
      <c r="HO18" s="102"/>
      <c r="HP18" s="102"/>
      <c r="HQ18" s="102"/>
      <c r="HR18" s="102"/>
      <c r="HS18" s="102"/>
      <c r="HT18" s="102"/>
      <c r="HU18" s="102"/>
      <c r="HV18" s="102"/>
      <c r="HW18" s="102"/>
      <c r="HX18" s="102"/>
      <c r="HY18" s="102"/>
      <c r="HZ18" s="102"/>
      <c r="IA18" s="102"/>
      <c r="IB18" s="102"/>
      <c r="IC18" s="102"/>
      <c r="ID18" s="102"/>
      <c r="IE18" s="102"/>
      <c r="IF18" s="102"/>
      <c r="IG18" s="102"/>
      <c r="IH18" s="102"/>
      <c r="II18" s="102"/>
      <c r="IJ18" s="102"/>
      <c r="IK18" s="102"/>
      <c r="IL18" s="102"/>
      <c r="IM18" s="102"/>
      <c r="IN18" s="102"/>
    </row>
    <row r="19" spans="1:248" ht="12.75">
      <c r="A19" s="409"/>
      <c r="B19" s="102"/>
      <c r="C19" s="102"/>
      <c r="D19" s="415"/>
      <c r="E19" s="102"/>
      <c r="F19" s="102"/>
      <c r="G19" s="102"/>
      <c r="H19" s="102"/>
      <c r="I19" s="102"/>
      <c r="J19" s="102"/>
      <c r="K19" s="102"/>
      <c r="L19" s="102"/>
      <c r="M19" s="102"/>
      <c r="N19" s="102"/>
      <c r="O19" s="102"/>
      <c r="P19" s="102"/>
      <c r="Q19" s="416"/>
      <c r="R19" s="416"/>
      <c r="S19" s="416"/>
      <c r="T19" s="416"/>
      <c r="U19" s="416"/>
      <c r="V19" s="416"/>
      <c r="W19" s="417"/>
      <c r="X19" s="417"/>
      <c r="Y19" s="417"/>
      <c r="Z19" s="417"/>
      <c r="AA19" s="417"/>
      <c r="AB19" s="416"/>
      <c r="AC19" s="416"/>
      <c r="AD19" s="416"/>
      <c r="AE19" s="416"/>
      <c r="AF19" s="416"/>
      <c r="AG19" s="416"/>
      <c r="AH19" s="416"/>
      <c r="AI19" s="416"/>
      <c r="AJ19" s="416"/>
      <c r="AK19" s="416"/>
      <c r="AL19" s="416"/>
      <c r="AM19" s="416"/>
      <c r="AN19" s="416"/>
      <c r="AO19" s="416"/>
      <c r="AP19" s="416"/>
      <c r="AQ19" s="418"/>
      <c r="AR19" s="416"/>
      <c r="AS19" s="416"/>
      <c r="AT19" s="419"/>
      <c r="AU19" s="419"/>
      <c r="AV19" s="212"/>
      <c r="AW19" s="419"/>
      <c r="AX19" s="419"/>
      <c r="AY19" s="420"/>
      <c r="AZ19" s="420"/>
      <c r="BA19" s="416"/>
      <c r="BB19" s="416"/>
      <c r="BC19" s="416"/>
      <c r="BD19" s="416"/>
      <c r="BE19" s="416"/>
      <c r="BF19" s="214"/>
      <c r="BG19" s="214"/>
      <c r="BH19" s="214"/>
      <c r="BI19" s="214"/>
      <c r="BJ19" s="214"/>
      <c r="BK19" s="416"/>
      <c r="BL19" s="416"/>
      <c r="BM19" s="416"/>
      <c r="BN19" s="416"/>
      <c r="BO19" s="416"/>
      <c r="BP19" s="416"/>
      <c r="BQ19" s="416"/>
      <c r="BR19" s="416"/>
      <c r="BS19" s="416"/>
      <c r="BT19" s="416"/>
      <c r="BU19" s="416"/>
      <c r="BV19" s="416"/>
      <c r="BW19" s="212"/>
      <c r="BX19" s="212"/>
      <c r="BY19" s="212"/>
      <c r="BZ19" s="212"/>
      <c r="CA19" s="212"/>
      <c r="CB19" s="212"/>
      <c r="CC19" s="212"/>
      <c r="CD19" s="212"/>
      <c r="CE19" s="21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c r="HL19" s="102"/>
      <c r="HM19" s="102"/>
      <c r="HN19" s="102"/>
      <c r="HO19" s="102"/>
      <c r="HP19" s="102"/>
      <c r="HQ19" s="102"/>
      <c r="HR19" s="102"/>
      <c r="HS19" s="102"/>
      <c r="HT19" s="102"/>
      <c r="HU19" s="102"/>
      <c r="HV19" s="102"/>
      <c r="HW19" s="102"/>
      <c r="HX19" s="102"/>
      <c r="HY19" s="102"/>
      <c r="HZ19" s="102"/>
      <c r="IA19" s="102"/>
      <c r="IB19" s="102"/>
      <c r="IC19" s="102"/>
      <c r="ID19" s="102"/>
      <c r="IE19" s="102"/>
      <c r="IF19" s="102"/>
      <c r="IG19" s="102"/>
      <c r="IH19" s="102"/>
      <c r="II19" s="102"/>
      <c r="IJ19" s="102"/>
      <c r="IK19" s="102"/>
      <c r="IL19" s="102"/>
      <c r="IM19" s="102"/>
      <c r="IN19" s="102"/>
    </row>
    <row r="20" spans="1:248" ht="12.75">
      <c r="A20" s="409"/>
      <c r="B20" s="102"/>
      <c r="C20" s="102"/>
      <c r="D20" s="415"/>
      <c r="E20" s="102"/>
      <c r="F20" s="102"/>
      <c r="G20" s="102"/>
      <c r="H20" s="102"/>
      <c r="I20" s="102"/>
      <c r="J20" s="102"/>
      <c r="K20" s="102"/>
      <c r="L20" s="102"/>
      <c r="M20" s="102"/>
      <c r="N20" s="102"/>
      <c r="O20" s="102"/>
      <c r="P20" s="102"/>
      <c r="Q20" s="416"/>
      <c r="R20" s="416"/>
      <c r="S20" s="416"/>
      <c r="T20" s="416"/>
      <c r="U20" s="416"/>
      <c r="V20" s="417"/>
      <c r="W20" s="417"/>
      <c r="X20" s="417"/>
      <c r="Y20" s="417"/>
      <c r="Z20" s="417"/>
      <c r="AA20" s="416"/>
      <c r="AB20" s="416"/>
      <c r="AC20" s="416"/>
      <c r="AD20" s="416"/>
      <c r="AE20" s="416"/>
      <c r="AF20" s="416"/>
      <c r="AG20" s="416"/>
      <c r="AH20" s="416"/>
      <c r="AI20" s="416"/>
      <c r="AJ20" s="416"/>
      <c r="AK20" s="416"/>
      <c r="AL20" s="416"/>
      <c r="AM20" s="416"/>
      <c r="AN20" s="416"/>
      <c r="AO20" s="416"/>
      <c r="AP20" s="416"/>
      <c r="AQ20" s="418"/>
      <c r="AR20" s="416"/>
      <c r="AS20" s="416"/>
      <c r="AT20" s="420"/>
      <c r="AU20" s="420"/>
      <c r="AV20" s="212"/>
      <c r="AW20" s="420"/>
      <c r="AX20" s="420"/>
      <c r="AY20" s="420"/>
      <c r="AZ20" s="420"/>
      <c r="BA20" s="416"/>
      <c r="BB20" s="416"/>
      <c r="BC20" s="416"/>
      <c r="BD20" s="214"/>
      <c r="BE20" s="214"/>
      <c r="BF20" s="416"/>
      <c r="BG20" s="416"/>
      <c r="BH20" s="416"/>
      <c r="BI20" s="416"/>
      <c r="BJ20" s="416"/>
      <c r="BK20" s="416"/>
      <c r="BL20" s="416"/>
      <c r="BM20" s="416"/>
      <c r="BN20" s="416"/>
      <c r="BO20" s="416"/>
      <c r="BP20" s="416"/>
      <c r="BQ20" s="212"/>
      <c r="BR20" s="212"/>
      <c r="BS20" s="212"/>
      <c r="BT20" s="212"/>
      <c r="BU20" s="212"/>
      <c r="BV20" s="212"/>
      <c r="BW20" s="212"/>
      <c r="BX20" s="212"/>
      <c r="BY20" s="212"/>
      <c r="BZ20" s="212"/>
      <c r="CA20" s="212"/>
      <c r="CB20" s="212"/>
      <c r="CC20" s="212"/>
      <c r="CD20" s="212"/>
      <c r="CE20" s="21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102"/>
      <c r="GE20" s="102"/>
      <c r="GF20" s="102"/>
      <c r="GG20" s="102"/>
      <c r="GH20" s="102"/>
      <c r="GI20" s="102"/>
      <c r="GJ20" s="102"/>
      <c r="GK20" s="102"/>
      <c r="GL20" s="102"/>
      <c r="GM20" s="102"/>
      <c r="GN20" s="102"/>
      <c r="GO20" s="102"/>
      <c r="GP20" s="102"/>
      <c r="GQ20" s="102"/>
      <c r="GR20" s="102"/>
      <c r="GS20" s="102"/>
      <c r="GT20" s="102"/>
      <c r="GU20" s="102"/>
      <c r="GV20" s="102"/>
      <c r="GW20" s="102"/>
      <c r="GX20" s="102"/>
      <c r="GY20" s="102"/>
      <c r="GZ20" s="102"/>
      <c r="HA20" s="102"/>
      <c r="HB20" s="102"/>
      <c r="HC20" s="102"/>
      <c r="HD20" s="102"/>
      <c r="HE20" s="102"/>
      <c r="HF20" s="102"/>
      <c r="HG20" s="102"/>
      <c r="HH20" s="102"/>
      <c r="HI20" s="102"/>
      <c r="HJ20" s="102"/>
      <c r="HK20" s="102"/>
      <c r="HL20" s="102"/>
      <c r="HM20" s="102"/>
      <c r="HN20" s="102"/>
      <c r="HO20" s="102"/>
      <c r="HP20" s="102"/>
      <c r="HQ20" s="102"/>
      <c r="HR20" s="102"/>
      <c r="HS20" s="102"/>
      <c r="HT20" s="102"/>
      <c r="HU20" s="102"/>
      <c r="HV20" s="102"/>
      <c r="HW20" s="102"/>
      <c r="HX20" s="102"/>
      <c r="HY20" s="102"/>
      <c r="HZ20" s="102"/>
      <c r="IA20" s="102"/>
      <c r="IB20" s="102"/>
      <c r="IC20" s="102"/>
      <c r="ID20" s="102"/>
      <c r="IE20" s="102"/>
      <c r="IF20" s="102"/>
      <c r="IG20" s="102"/>
      <c r="IH20" s="102"/>
      <c r="II20" s="102"/>
      <c r="IJ20" s="102"/>
      <c r="IK20" s="102"/>
      <c r="IL20" s="102"/>
      <c r="IM20" s="102"/>
      <c r="IN20" s="102"/>
    </row>
    <row r="21" spans="1:248" ht="12.75">
      <c r="A21" s="409"/>
      <c r="B21" s="102"/>
      <c r="C21" s="102"/>
      <c r="D21" s="415"/>
      <c r="E21" s="102"/>
      <c r="F21" s="102"/>
      <c r="G21" s="102"/>
      <c r="H21" s="102"/>
      <c r="I21" s="102"/>
      <c r="J21" s="102"/>
      <c r="K21" s="102"/>
      <c r="L21" s="102"/>
      <c r="M21" s="102"/>
      <c r="N21" s="102"/>
      <c r="O21" s="102"/>
      <c r="P21" s="102"/>
      <c r="Q21" s="416"/>
      <c r="R21" s="416"/>
      <c r="S21" s="416"/>
      <c r="T21" s="416"/>
      <c r="U21" s="416"/>
      <c r="V21" s="417"/>
      <c r="W21" s="417"/>
      <c r="X21" s="417"/>
      <c r="Y21" s="417"/>
      <c r="Z21" s="416"/>
      <c r="AA21" s="416"/>
      <c r="AB21" s="416"/>
      <c r="AC21" s="416"/>
      <c r="AD21" s="416"/>
      <c r="AE21" s="416"/>
      <c r="AF21" s="416"/>
      <c r="AG21" s="416"/>
      <c r="AH21" s="416"/>
      <c r="AI21" s="416"/>
      <c r="AJ21" s="416"/>
      <c r="AK21" s="416"/>
      <c r="AL21" s="416"/>
      <c r="AM21" s="416"/>
      <c r="AN21" s="416"/>
      <c r="AO21" s="416"/>
      <c r="AP21" s="416"/>
      <c r="AQ21" s="418"/>
      <c r="AR21" s="416"/>
      <c r="AS21" s="421"/>
      <c r="AT21" s="420"/>
      <c r="AU21" s="420"/>
      <c r="AV21" s="212"/>
      <c r="AW21" s="420"/>
      <c r="AX21" s="420"/>
      <c r="AY21" s="420"/>
      <c r="AZ21" s="420"/>
      <c r="BA21" s="214"/>
      <c r="BB21" s="214"/>
      <c r="BC21" s="214"/>
      <c r="BD21" s="416"/>
      <c r="BE21" s="416"/>
      <c r="BF21" s="416"/>
      <c r="BG21" s="416"/>
      <c r="BH21" s="416"/>
      <c r="BI21" s="416"/>
      <c r="BJ21" s="416"/>
      <c r="BK21" s="416"/>
      <c r="BL21" s="416"/>
      <c r="BM21" s="416"/>
      <c r="BN21" s="416"/>
      <c r="BO21" s="416"/>
      <c r="BP21" s="212"/>
      <c r="BQ21" s="212"/>
      <c r="BR21" s="212"/>
      <c r="BS21" s="212"/>
      <c r="BT21" s="212"/>
      <c r="BU21" s="212"/>
      <c r="BV21" s="212"/>
      <c r="BW21" s="212"/>
      <c r="BX21" s="212"/>
      <c r="BY21" s="212"/>
      <c r="BZ21" s="212"/>
      <c r="CA21" s="212"/>
      <c r="CB21" s="212"/>
      <c r="CC21" s="212"/>
      <c r="CD21" s="212"/>
      <c r="CE21" s="212"/>
      <c r="CF21" s="42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02"/>
      <c r="EZ21" s="102"/>
      <c r="FA21" s="102"/>
      <c r="FB21" s="102"/>
      <c r="FC21" s="102"/>
      <c r="FD21" s="102"/>
      <c r="FE21" s="102"/>
      <c r="FF21" s="102"/>
      <c r="FG21" s="102"/>
      <c r="FH21" s="102"/>
      <c r="FI21" s="102"/>
      <c r="FJ21" s="102"/>
      <c r="FK21" s="102"/>
      <c r="FL21" s="102"/>
      <c r="FM21" s="102"/>
      <c r="FN21" s="102"/>
      <c r="FO21" s="102"/>
      <c r="FP21" s="102"/>
      <c r="FQ21" s="102"/>
      <c r="FR21" s="102"/>
      <c r="FS21" s="102"/>
      <c r="FT21" s="102"/>
      <c r="FU21" s="102"/>
      <c r="FV21" s="102"/>
      <c r="FW21" s="102"/>
      <c r="FX21" s="102"/>
      <c r="FY21" s="102"/>
      <c r="FZ21" s="102"/>
      <c r="GA21" s="102"/>
      <c r="GB21" s="102"/>
      <c r="GC21" s="102"/>
      <c r="GD21" s="102"/>
      <c r="GE21" s="102"/>
      <c r="GF21" s="102"/>
      <c r="GG21" s="102"/>
      <c r="GH21" s="102"/>
      <c r="GI21" s="102"/>
      <c r="GJ21" s="102"/>
      <c r="GK21" s="102"/>
      <c r="GL21" s="102"/>
      <c r="GM21" s="102"/>
      <c r="GN21" s="102"/>
      <c r="GO21" s="102"/>
      <c r="GP21" s="102"/>
      <c r="GQ21" s="102"/>
      <c r="GR21" s="102"/>
      <c r="GS21" s="102"/>
      <c r="GT21" s="102"/>
      <c r="GU21" s="102"/>
      <c r="GV21" s="102"/>
      <c r="GW21" s="102"/>
      <c r="GX21" s="102"/>
      <c r="GY21" s="102"/>
      <c r="GZ21" s="102"/>
      <c r="HA21" s="102"/>
      <c r="HB21" s="102"/>
      <c r="HC21" s="102"/>
      <c r="HD21" s="102"/>
      <c r="HE21" s="102"/>
      <c r="HF21" s="102"/>
      <c r="HG21" s="102"/>
      <c r="HH21" s="102"/>
      <c r="HI21" s="102"/>
      <c r="HJ21" s="102"/>
      <c r="HK21" s="102"/>
      <c r="HL21" s="102"/>
      <c r="HM21" s="102"/>
      <c r="HN21" s="102"/>
      <c r="HO21" s="102"/>
      <c r="HP21" s="102"/>
      <c r="HQ21" s="102"/>
      <c r="HR21" s="102"/>
      <c r="HS21" s="102"/>
      <c r="HT21" s="102"/>
      <c r="HU21" s="102"/>
      <c r="HV21" s="102"/>
      <c r="HW21" s="102"/>
      <c r="HX21" s="102"/>
      <c r="HY21" s="102"/>
      <c r="HZ21" s="102"/>
      <c r="IA21" s="102"/>
      <c r="IB21" s="102"/>
      <c r="IC21" s="102"/>
      <c r="ID21" s="102"/>
      <c r="IE21" s="102"/>
      <c r="IF21" s="102"/>
      <c r="IG21" s="102"/>
      <c r="IH21" s="102"/>
      <c r="II21" s="102"/>
      <c r="IJ21" s="102"/>
      <c r="IK21" s="102"/>
      <c r="IL21" s="102"/>
      <c r="IM21" s="102"/>
      <c r="IN21" s="102"/>
    </row>
    <row r="22" spans="1:248" ht="12.75">
      <c r="A22" s="409"/>
      <c r="B22" s="102"/>
      <c r="C22" s="102"/>
      <c r="D22" s="415"/>
      <c r="E22" s="102"/>
      <c r="F22" s="102"/>
      <c r="G22" s="102"/>
      <c r="H22" s="102"/>
      <c r="I22" s="102"/>
      <c r="J22" s="102"/>
      <c r="K22" s="102"/>
      <c r="L22" s="102"/>
      <c r="M22" s="102"/>
      <c r="N22" s="102"/>
      <c r="O22" s="102"/>
      <c r="P22" s="102"/>
      <c r="Q22" s="416"/>
      <c r="R22" s="416"/>
      <c r="S22" s="416"/>
      <c r="T22" s="416"/>
      <c r="U22" s="416"/>
      <c r="V22" s="416"/>
      <c r="W22" s="416"/>
      <c r="X22" s="416"/>
      <c r="Y22" s="416"/>
      <c r="Z22" s="417"/>
      <c r="AA22" s="417"/>
      <c r="AB22" s="417"/>
      <c r="AC22" s="417"/>
      <c r="AD22" s="417"/>
      <c r="AE22" s="417"/>
      <c r="AF22" s="416"/>
      <c r="AG22" s="416"/>
      <c r="AH22" s="416"/>
      <c r="AI22" s="416"/>
      <c r="AJ22" s="416"/>
      <c r="AK22" s="416"/>
      <c r="AL22" s="416"/>
      <c r="AM22" s="416"/>
      <c r="AN22" s="416"/>
      <c r="AO22" s="416"/>
      <c r="AP22" s="416"/>
      <c r="AQ22" s="418"/>
      <c r="AR22" s="416"/>
      <c r="AS22" s="416"/>
      <c r="AT22" s="416"/>
      <c r="AU22" s="416"/>
      <c r="AV22" s="212"/>
      <c r="AW22" s="416"/>
      <c r="AX22" s="416"/>
      <c r="AY22" s="416"/>
      <c r="AZ22" s="416"/>
      <c r="BC22" s="212"/>
      <c r="BD22" s="420"/>
      <c r="BE22" s="420"/>
      <c r="BF22" s="416"/>
      <c r="BG22" s="416"/>
      <c r="BH22" s="416"/>
      <c r="BI22" s="416"/>
      <c r="BJ22" s="416"/>
      <c r="BK22" s="416"/>
      <c r="BL22" s="416"/>
      <c r="BM22" s="416"/>
      <c r="BN22" s="214"/>
      <c r="BO22" s="416"/>
      <c r="BP22" s="416"/>
      <c r="BQ22" s="416"/>
      <c r="BR22" s="416"/>
      <c r="BS22" s="416"/>
      <c r="BT22" s="416"/>
      <c r="BU22" s="416"/>
      <c r="BV22" s="416"/>
      <c r="BW22" s="416"/>
      <c r="BX22" s="416"/>
      <c r="BY22" s="416"/>
      <c r="BZ22" s="416"/>
      <c r="CA22" s="416"/>
      <c r="CB22" s="416"/>
      <c r="CC22" s="416"/>
      <c r="CD22" s="416"/>
      <c r="CE22" s="416"/>
      <c r="CF22" s="416"/>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102"/>
      <c r="FL22" s="102"/>
      <c r="FM22" s="102"/>
      <c r="FN22" s="102"/>
      <c r="FO22" s="102"/>
      <c r="FP22" s="102"/>
      <c r="FQ22" s="102"/>
      <c r="FR22" s="102"/>
      <c r="FS22" s="102"/>
      <c r="FT22" s="102"/>
      <c r="FU22" s="102"/>
      <c r="FV22" s="102"/>
      <c r="FW22" s="102"/>
      <c r="FX22" s="102"/>
      <c r="FY22" s="102"/>
      <c r="FZ22" s="102"/>
      <c r="GA22" s="102"/>
      <c r="GB22" s="102"/>
      <c r="GC22" s="102"/>
      <c r="GD22" s="102"/>
      <c r="GE22" s="102"/>
      <c r="GF22" s="102"/>
      <c r="GG22" s="102"/>
      <c r="GH22" s="102"/>
      <c r="GI22" s="102"/>
      <c r="GJ22" s="102"/>
      <c r="GK22" s="102"/>
      <c r="GL22" s="102"/>
      <c r="GM22" s="102"/>
      <c r="GN22" s="102"/>
      <c r="GO22" s="102"/>
      <c r="GP22" s="102"/>
      <c r="GQ22" s="102"/>
      <c r="GR22" s="102"/>
      <c r="GS22" s="102"/>
      <c r="GT22" s="102"/>
      <c r="GU22" s="102"/>
      <c r="GV22" s="102"/>
      <c r="GW22" s="102"/>
      <c r="GX22" s="102"/>
      <c r="GY22" s="102"/>
      <c r="GZ22" s="102"/>
      <c r="HA22" s="102"/>
      <c r="HB22" s="102"/>
      <c r="HC22" s="102"/>
      <c r="HD22" s="102"/>
      <c r="HE22" s="102"/>
      <c r="HF22" s="102"/>
      <c r="HG22" s="102"/>
      <c r="HH22" s="102"/>
      <c r="HI22" s="102"/>
      <c r="HJ22" s="102"/>
      <c r="HK22" s="102"/>
      <c r="HL22" s="102"/>
      <c r="HM22" s="102"/>
      <c r="HN22" s="102"/>
      <c r="HO22" s="102"/>
      <c r="HP22" s="102"/>
      <c r="HQ22" s="102"/>
      <c r="HR22" s="102"/>
      <c r="HS22" s="102"/>
      <c r="HT22" s="102"/>
      <c r="HU22" s="102"/>
      <c r="HV22" s="102"/>
      <c r="HW22" s="102"/>
      <c r="HX22" s="102"/>
      <c r="HY22" s="102"/>
      <c r="HZ22" s="102"/>
      <c r="IA22" s="102"/>
      <c r="IB22" s="102"/>
      <c r="IC22" s="102"/>
      <c r="ID22" s="102"/>
      <c r="IE22" s="102"/>
      <c r="IF22" s="102"/>
      <c r="IG22" s="102"/>
      <c r="IH22" s="102"/>
      <c r="II22" s="102"/>
      <c r="IJ22" s="102"/>
      <c r="IK22" s="102"/>
      <c r="IL22" s="102"/>
      <c r="IM22" s="102"/>
      <c r="IN22" s="102"/>
    </row>
    <row r="23" spans="1:248" ht="12.75">
      <c r="A23" s="409"/>
      <c r="B23" s="102"/>
      <c r="C23" s="102"/>
      <c r="D23" s="423"/>
      <c r="E23" s="102"/>
      <c r="F23" s="102"/>
      <c r="G23" s="102"/>
      <c r="H23" s="102"/>
      <c r="I23" s="102"/>
      <c r="J23" s="102"/>
      <c r="K23" s="102"/>
      <c r="L23" s="102"/>
      <c r="M23" s="102"/>
      <c r="N23" s="102"/>
      <c r="O23" s="102"/>
      <c r="P23" s="102"/>
      <c r="Q23" s="416"/>
      <c r="R23" s="416"/>
      <c r="S23" s="416"/>
      <c r="T23" s="416"/>
      <c r="U23" s="416"/>
      <c r="V23" s="416"/>
      <c r="W23" s="416"/>
      <c r="X23" s="416"/>
      <c r="Y23" s="416"/>
      <c r="Z23" s="417"/>
      <c r="AA23" s="417"/>
      <c r="AB23" s="417"/>
      <c r="AC23" s="417"/>
      <c r="AD23" s="417"/>
      <c r="AE23" s="417"/>
      <c r="AF23" s="416"/>
      <c r="AG23" s="416"/>
      <c r="AH23" s="416"/>
      <c r="AI23" s="416"/>
      <c r="AJ23" s="416"/>
      <c r="AK23" s="416"/>
      <c r="AL23" s="416"/>
      <c r="AM23" s="416"/>
      <c r="AN23" s="416"/>
      <c r="AO23" s="416"/>
      <c r="AP23" s="416"/>
      <c r="AQ23" s="418"/>
      <c r="AR23" s="416"/>
      <c r="AS23" s="416"/>
      <c r="AT23" s="416"/>
      <c r="AU23" s="416"/>
      <c r="AV23" s="212"/>
      <c r="AW23" s="416"/>
      <c r="AX23" s="416"/>
      <c r="AY23" s="416"/>
      <c r="AZ23" s="416"/>
      <c r="BC23" s="212"/>
      <c r="BD23" s="102"/>
      <c r="BE23" s="102"/>
      <c r="BF23" s="416"/>
      <c r="BG23" s="416"/>
      <c r="BH23" s="416"/>
      <c r="BI23" s="416"/>
      <c r="BJ23" s="416"/>
      <c r="BK23" s="416"/>
      <c r="BL23" s="416"/>
      <c r="BM23" s="416"/>
      <c r="BN23" s="214"/>
      <c r="BO23" s="416"/>
      <c r="BP23" s="416"/>
      <c r="BQ23" s="416"/>
      <c r="BR23" s="416"/>
      <c r="BS23" s="416"/>
      <c r="BT23" s="416"/>
      <c r="BU23" s="416"/>
      <c r="BV23" s="416"/>
      <c r="BW23" s="416"/>
      <c r="BX23" s="416"/>
      <c r="BY23" s="416"/>
      <c r="BZ23" s="416"/>
      <c r="CA23" s="416"/>
      <c r="CB23" s="416"/>
      <c r="CC23" s="416"/>
      <c r="CD23" s="416"/>
      <c r="CE23" s="416"/>
      <c r="CF23" s="416"/>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102"/>
      <c r="FL23" s="102"/>
      <c r="FM23" s="102"/>
      <c r="FN23" s="102"/>
      <c r="FO23" s="102"/>
      <c r="FP23" s="102"/>
      <c r="FQ23" s="102"/>
      <c r="FR23" s="102"/>
      <c r="FS23" s="102"/>
      <c r="FT23" s="102"/>
      <c r="FU23" s="102"/>
      <c r="FV23" s="102"/>
      <c r="FW23" s="102"/>
      <c r="FX23" s="102"/>
      <c r="FY23" s="102"/>
      <c r="FZ23" s="102"/>
      <c r="GA23" s="102"/>
      <c r="GB23" s="102"/>
      <c r="GC23" s="102"/>
      <c r="GD23" s="102"/>
      <c r="GE23" s="102"/>
      <c r="GF23" s="102"/>
      <c r="GG23" s="102"/>
      <c r="GH23" s="102"/>
      <c r="GI23" s="102"/>
      <c r="GJ23" s="102"/>
      <c r="GK23" s="102"/>
      <c r="GL23" s="102"/>
      <c r="GM23" s="102"/>
      <c r="GN23" s="102"/>
      <c r="GO23" s="102"/>
      <c r="GP23" s="102"/>
      <c r="GQ23" s="102"/>
      <c r="GR23" s="102"/>
      <c r="GS23" s="102"/>
      <c r="GT23" s="102"/>
      <c r="GU23" s="102"/>
      <c r="GV23" s="102"/>
      <c r="GW23" s="102"/>
      <c r="GX23" s="102"/>
      <c r="GY23" s="102"/>
      <c r="GZ23" s="102"/>
      <c r="HA23" s="102"/>
      <c r="HB23" s="102"/>
      <c r="HC23" s="102"/>
      <c r="HD23" s="102"/>
      <c r="HE23" s="102"/>
      <c r="HF23" s="102"/>
      <c r="HG23" s="102"/>
      <c r="HH23" s="102"/>
      <c r="HI23" s="102"/>
      <c r="HJ23" s="102"/>
      <c r="HK23" s="102"/>
      <c r="HL23" s="102"/>
      <c r="HM23" s="102"/>
      <c r="HN23" s="102"/>
      <c r="HO23" s="102"/>
      <c r="HP23" s="102"/>
      <c r="HQ23" s="102"/>
      <c r="HR23" s="102"/>
      <c r="HS23" s="102"/>
      <c r="HT23" s="102"/>
      <c r="HU23" s="102"/>
      <c r="HV23" s="102"/>
      <c r="HW23" s="102"/>
      <c r="HX23" s="102"/>
      <c r="HY23" s="102"/>
      <c r="HZ23" s="102"/>
      <c r="IA23" s="102"/>
      <c r="IB23" s="102"/>
      <c r="IC23" s="102"/>
      <c r="ID23" s="102"/>
      <c r="IE23" s="102"/>
      <c r="IF23" s="102"/>
      <c r="IG23" s="102"/>
      <c r="IH23" s="102"/>
      <c r="II23" s="102"/>
      <c r="IJ23" s="102"/>
      <c r="IK23" s="102"/>
      <c r="IL23" s="102"/>
      <c r="IM23" s="102"/>
      <c r="IN23" s="102"/>
    </row>
    <row r="24" spans="1:248" ht="12.75">
      <c r="A24" s="409"/>
      <c r="B24" s="102"/>
      <c r="C24" s="102"/>
      <c r="D24" s="423"/>
      <c r="E24" s="102"/>
      <c r="F24" s="102"/>
      <c r="G24" s="102"/>
      <c r="H24" s="102"/>
      <c r="I24" s="102"/>
      <c r="J24" s="102"/>
      <c r="K24" s="102"/>
      <c r="L24" s="102"/>
      <c r="M24" s="102"/>
      <c r="N24" s="102"/>
      <c r="O24" s="102"/>
      <c r="P24" s="102"/>
      <c r="Q24" s="416"/>
      <c r="R24" s="416"/>
      <c r="S24" s="416"/>
      <c r="T24" s="416"/>
      <c r="U24" s="416"/>
      <c r="V24" s="416"/>
      <c r="W24" s="416"/>
      <c r="X24" s="416"/>
      <c r="Y24" s="416"/>
      <c r="Z24" s="417"/>
      <c r="AA24" s="417"/>
      <c r="AB24" s="417"/>
      <c r="AC24" s="417"/>
      <c r="AD24" s="417"/>
      <c r="AE24" s="417"/>
      <c r="AF24" s="416"/>
      <c r="AG24" s="416"/>
      <c r="AH24" s="416"/>
      <c r="AI24" s="416"/>
      <c r="AJ24" s="416"/>
      <c r="AK24" s="416"/>
      <c r="AL24" s="416"/>
      <c r="AM24" s="416"/>
      <c r="AN24" s="416"/>
      <c r="AO24" s="416"/>
      <c r="AP24" s="416"/>
      <c r="AQ24" s="418"/>
      <c r="AR24" s="416"/>
      <c r="AS24" s="416"/>
      <c r="AT24" s="416"/>
      <c r="AU24" s="416"/>
      <c r="AV24" s="212"/>
      <c r="AW24" s="416"/>
      <c r="AX24" s="416"/>
      <c r="AY24" s="416"/>
      <c r="AZ24" s="416"/>
      <c r="BA24" s="424"/>
      <c r="BB24" s="424"/>
      <c r="BC24" s="424"/>
      <c r="BD24" s="102"/>
      <c r="BE24" s="102"/>
      <c r="BF24" s="416"/>
      <c r="BG24" s="416"/>
      <c r="BH24" s="416"/>
      <c r="BI24" s="416"/>
      <c r="BJ24" s="416"/>
      <c r="BK24" s="416"/>
      <c r="BL24" s="416"/>
      <c r="BM24" s="416"/>
      <c r="BN24" s="214"/>
      <c r="BO24" s="416"/>
      <c r="BP24" s="416"/>
      <c r="BQ24" s="416"/>
      <c r="BR24" s="416"/>
      <c r="BS24" s="416"/>
      <c r="BT24" s="416"/>
      <c r="BU24" s="416"/>
      <c r="BV24" s="416"/>
      <c r="BW24" s="416"/>
      <c r="BX24" s="416"/>
      <c r="BY24" s="416"/>
      <c r="BZ24" s="416"/>
      <c r="CA24" s="416"/>
      <c r="CB24" s="416"/>
      <c r="CC24" s="416"/>
      <c r="CD24" s="416"/>
      <c r="CE24" s="416"/>
      <c r="CF24" s="416"/>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02"/>
      <c r="GA24" s="102"/>
      <c r="GB24" s="102"/>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c r="GZ24" s="102"/>
      <c r="HA24" s="102"/>
      <c r="HB24" s="102"/>
      <c r="HC24" s="102"/>
      <c r="HD24" s="102"/>
      <c r="HE24" s="102"/>
      <c r="HF24" s="102"/>
      <c r="HG24" s="102"/>
      <c r="HH24" s="102"/>
      <c r="HI24" s="102"/>
      <c r="HJ24" s="102"/>
      <c r="HK24" s="102"/>
      <c r="HL24" s="102"/>
      <c r="HM24" s="102"/>
      <c r="HN24" s="102"/>
      <c r="HO24" s="102"/>
      <c r="HP24" s="102"/>
      <c r="HQ24" s="102"/>
      <c r="HR24" s="102"/>
      <c r="HS24" s="102"/>
      <c r="HT24" s="102"/>
      <c r="HU24" s="102"/>
      <c r="HV24" s="102"/>
      <c r="HW24" s="102"/>
      <c r="HX24" s="102"/>
      <c r="HY24" s="102"/>
      <c r="HZ24" s="102"/>
      <c r="IA24" s="102"/>
      <c r="IB24" s="102"/>
      <c r="IC24" s="102"/>
      <c r="ID24" s="102"/>
      <c r="IE24" s="102"/>
      <c r="IF24" s="102"/>
      <c r="IG24" s="102"/>
      <c r="IH24" s="102"/>
      <c r="II24" s="102"/>
      <c r="IJ24" s="102"/>
      <c r="IK24" s="102"/>
      <c r="IL24" s="102"/>
      <c r="IM24" s="102"/>
      <c r="IN24" s="102"/>
    </row>
    <row r="25" spans="1:248" ht="12.75">
      <c r="A25" s="409"/>
      <c r="B25" s="102"/>
      <c r="C25" s="102"/>
      <c r="D25" s="423"/>
      <c r="E25" s="102"/>
      <c r="F25" s="102"/>
      <c r="G25" s="102"/>
      <c r="H25" s="102"/>
      <c r="I25" s="102"/>
      <c r="J25" s="102"/>
      <c r="K25" s="102"/>
      <c r="L25" s="102"/>
      <c r="M25" s="102"/>
      <c r="N25" s="102"/>
      <c r="O25" s="102"/>
      <c r="P25" s="102"/>
      <c r="Q25" s="416"/>
      <c r="R25" s="416"/>
      <c r="S25" s="416"/>
      <c r="T25" s="416"/>
      <c r="U25" s="416"/>
      <c r="V25" s="416"/>
      <c r="W25" s="416"/>
      <c r="X25" s="416"/>
      <c r="Y25" s="416"/>
      <c r="Z25" s="417"/>
      <c r="AA25" s="417"/>
      <c r="AB25" s="417"/>
      <c r="AC25" s="417"/>
      <c r="AD25" s="417"/>
      <c r="AE25" s="417"/>
      <c r="AF25" s="416"/>
      <c r="AG25" s="416"/>
      <c r="AH25" s="416"/>
      <c r="AI25" s="416"/>
      <c r="AJ25" s="416"/>
      <c r="AK25" s="416"/>
      <c r="AL25" s="416"/>
      <c r="AM25" s="416"/>
      <c r="AN25" s="416"/>
      <c r="AO25" s="416"/>
      <c r="AP25" s="416"/>
      <c r="AQ25" s="418"/>
      <c r="AR25" s="416"/>
      <c r="AS25" s="416"/>
      <c r="AT25" s="416"/>
      <c r="AU25" s="416"/>
      <c r="AV25" s="416"/>
      <c r="AW25" s="416"/>
      <c r="AX25" s="416"/>
      <c r="AY25" s="416"/>
      <c r="AZ25" s="416"/>
      <c r="BA25" s="424"/>
      <c r="BB25" s="424"/>
      <c r="BC25" s="424"/>
      <c r="BD25" s="102"/>
      <c r="BE25" s="102"/>
      <c r="BF25" s="416"/>
      <c r="BG25" s="416"/>
      <c r="BH25" s="416"/>
      <c r="BI25" s="416"/>
      <c r="BJ25" s="416"/>
      <c r="BK25" s="416"/>
      <c r="BL25" s="416"/>
      <c r="BM25" s="416"/>
      <c r="BN25" s="214"/>
      <c r="BO25" s="416"/>
      <c r="BP25" s="416"/>
      <c r="BQ25" s="416"/>
      <c r="BR25" s="416"/>
      <c r="BS25" s="416"/>
      <c r="BT25" s="416"/>
      <c r="BU25" s="416"/>
      <c r="BV25" s="416"/>
      <c r="BW25" s="416"/>
      <c r="BX25" s="416"/>
      <c r="BY25" s="416"/>
      <c r="BZ25" s="416"/>
      <c r="CA25" s="416"/>
      <c r="CB25" s="416"/>
      <c r="CC25" s="416"/>
      <c r="CD25" s="416"/>
      <c r="CE25" s="416"/>
      <c r="CF25" s="416"/>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102"/>
      <c r="FL25" s="102"/>
      <c r="FM25" s="102"/>
      <c r="FN25" s="102"/>
      <c r="FO25" s="102"/>
      <c r="FP25" s="102"/>
      <c r="FQ25" s="102"/>
      <c r="FR25" s="102"/>
      <c r="FS25" s="102"/>
      <c r="FT25" s="102"/>
      <c r="FU25" s="102"/>
      <c r="FV25" s="102"/>
      <c r="FW25" s="102"/>
      <c r="FX25" s="102"/>
      <c r="FY25" s="102"/>
      <c r="FZ25" s="102"/>
      <c r="GA25" s="102"/>
      <c r="GB25" s="102"/>
      <c r="GC25" s="102"/>
      <c r="GD25" s="102"/>
      <c r="GE25" s="102"/>
      <c r="GF25" s="102"/>
      <c r="GG25" s="102"/>
      <c r="GH25" s="102"/>
      <c r="GI25" s="102"/>
      <c r="GJ25" s="102"/>
      <c r="GK25" s="102"/>
      <c r="GL25" s="102"/>
      <c r="GM25" s="102"/>
      <c r="GN25" s="102"/>
      <c r="GO25" s="102"/>
      <c r="GP25" s="102"/>
      <c r="GQ25" s="102"/>
      <c r="GR25" s="102"/>
      <c r="GS25" s="102"/>
      <c r="GT25" s="102"/>
      <c r="GU25" s="102"/>
      <c r="GV25" s="102"/>
      <c r="GW25" s="102"/>
      <c r="GX25" s="102"/>
      <c r="GY25" s="102"/>
      <c r="GZ25" s="102"/>
      <c r="HA25" s="102"/>
      <c r="HB25" s="102"/>
      <c r="HC25" s="102"/>
      <c r="HD25" s="102"/>
      <c r="HE25" s="102"/>
      <c r="HF25" s="102"/>
      <c r="HG25" s="102"/>
      <c r="HH25" s="102"/>
      <c r="HI25" s="102"/>
      <c r="HJ25" s="102"/>
      <c r="HK25" s="102"/>
      <c r="HL25" s="102"/>
      <c r="HM25" s="102"/>
      <c r="HN25" s="102"/>
      <c r="HO25" s="102"/>
      <c r="HP25" s="102"/>
      <c r="HQ25" s="102"/>
      <c r="HR25" s="102"/>
      <c r="HS25" s="102"/>
      <c r="HT25" s="102"/>
      <c r="HU25" s="102"/>
      <c r="HV25" s="102"/>
      <c r="HW25" s="102"/>
      <c r="HX25" s="102"/>
      <c r="HY25" s="102"/>
      <c r="HZ25" s="102"/>
      <c r="IA25" s="102"/>
      <c r="IB25" s="102"/>
      <c r="IC25" s="102"/>
      <c r="ID25" s="102"/>
      <c r="IE25" s="102"/>
      <c r="IF25" s="102"/>
      <c r="IG25" s="102"/>
      <c r="IH25" s="102"/>
      <c r="II25" s="102"/>
      <c r="IJ25" s="102"/>
      <c r="IK25" s="102"/>
      <c r="IL25" s="102"/>
      <c r="IM25" s="102"/>
      <c r="IN25" s="102"/>
    </row>
    <row r="26" spans="1:248" ht="12.75">
      <c r="A26" s="409"/>
      <c r="B26" s="102"/>
      <c r="C26" s="102"/>
      <c r="D26" s="415"/>
      <c r="E26" s="102"/>
      <c r="F26" s="102"/>
      <c r="G26" s="102"/>
      <c r="H26" s="102"/>
      <c r="I26" s="102"/>
      <c r="J26" s="102"/>
      <c r="K26" s="102"/>
      <c r="L26" s="102"/>
      <c r="M26" s="102"/>
      <c r="N26" s="102"/>
      <c r="O26" s="102"/>
      <c r="P26" s="102"/>
      <c r="Q26" s="416"/>
      <c r="R26" s="416"/>
      <c r="S26" s="416"/>
      <c r="T26" s="416"/>
      <c r="U26" s="416"/>
      <c r="V26" s="416"/>
      <c r="W26" s="416"/>
      <c r="X26" s="416"/>
      <c r="Y26" s="416"/>
      <c r="Z26" s="417"/>
      <c r="AA26" s="417"/>
      <c r="AB26" s="417"/>
      <c r="AC26" s="417"/>
      <c r="AD26" s="417"/>
      <c r="AE26" s="417"/>
      <c r="AF26" s="416"/>
      <c r="AG26" s="416"/>
      <c r="AH26" s="416"/>
      <c r="AI26" s="416"/>
      <c r="AJ26" s="416"/>
      <c r="AK26" s="416"/>
      <c r="AL26" s="416"/>
      <c r="AM26" s="416"/>
      <c r="AN26" s="416"/>
      <c r="AO26" s="416"/>
      <c r="AP26" s="416"/>
      <c r="AQ26" s="418"/>
      <c r="AR26" s="416"/>
      <c r="AS26" s="416"/>
      <c r="AT26" s="416"/>
      <c r="AU26" s="416"/>
      <c r="AV26" s="416"/>
      <c r="AW26" s="416"/>
      <c r="AX26" s="416"/>
      <c r="AY26" s="416"/>
      <c r="AZ26" s="416"/>
      <c r="BA26" s="419"/>
      <c r="BB26" s="419"/>
      <c r="BC26" s="419"/>
      <c r="BD26" s="102"/>
      <c r="BE26" s="102"/>
      <c r="BF26" s="416"/>
      <c r="BG26" s="416"/>
      <c r="BH26" s="416"/>
      <c r="BI26" s="416"/>
      <c r="BJ26" s="416"/>
      <c r="BK26" s="416"/>
      <c r="BL26" s="416"/>
      <c r="BM26" s="416"/>
      <c r="BN26" s="214"/>
      <c r="BO26" s="416"/>
      <c r="BP26" s="416"/>
      <c r="BQ26" s="416"/>
      <c r="BR26" s="416"/>
      <c r="BS26" s="416"/>
      <c r="BT26" s="416"/>
      <c r="BU26" s="416"/>
      <c r="BV26" s="416"/>
      <c r="BW26" s="416"/>
      <c r="BX26" s="416"/>
      <c r="BY26" s="416"/>
      <c r="BZ26" s="416"/>
      <c r="CA26" s="416"/>
      <c r="CB26" s="416"/>
      <c r="CC26" s="416"/>
      <c r="CD26" s="416"/>
      <c r="CE26" s="416"/>
      <c r="CF26" s="416"/>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c r="DY26" s="102"/>
      <c r="DZ26" s="102"/>
      <c r="EA26" s="102"/>
      <c r="EB26" s="102"/>
      <c r="EC26" s="102"/>
      <c r="ED26" s="102"/>
      <c r="EE26" s="102"/>
      <c r="EF26" s="102"/>
      <c r="EG26" s="102"/>
      <c r="EH26" s="102"/>
      <c r="EI26" s="102"/>
      <c r="EJ26" s="102"/>
      <c r="EK26" s="102"/>
      <c r="EL26" s="102"/>
      <c r="EM26" s="102"/>
      <c r="EN26" s="102"/>
      <c r="EO26" s="102"/>
      <c r="EP26" s="102"/>
      <c r="EQ26" s="102"/>
      <c r="ER26" s="102"/>
      <c r="ES26" s="102"/>
      <c r="ET26" s="102"/>
      <c r="EU26" s="102"/>
      <c r="EV26" s="102"/>
      <c r="EW26" s="102"/>
      <c r="EX26" s="102"/>
      <c r="EY26" s="102"/>
      <c r="EZ26" s="102"/>
      <c r="FA26" s="102"/>
      <c r="FB26" s="102"/>
      <c r="FC26" s="102"/>
      <c r="FD26" s="102"/>
      <c r="FE26" s="102"/>
      <c r="FF26" s="102"/>
      <c r="FG26" s="102"/>
      <c r="FH26" s="102"/>
      <c r="FI26" s="102"/>
      <c r="FJ26" s="102"/>
      <c r="FK26" s="102"/>
      <c r="FL26" s="102"/>
      <c r="FM26" s="102"/>
      <c r="FN26" s="102"/>
      <c r="FO26" s="102"/>
      <c r="FP26" s="102"/>
      <c r="FQ26" s="102"/>
      <c r="FR26" s="102"/>
      <c r="FS26" s="102"/>
      <c r="FT26" s="102"/>
      <c r="FU26" s="102"/>
      <c r="FV26" s="102"/>
      <c r="FW26" s="102"/>
      <c r="FX26" s="102"/>
      <c r="FY26" s="102"/>
      <c r="FZ26" s="102"/>
      <c r="GA26" s="102"/>
      <c r="GB26" s="102"/>
      <c r="GC26" s="102"/>
      <c r="GD26" s="102"/>
      <c r="GE26" s="102"/>
      <c r="GF26" s="102"/>
      <c r="GG26" s="102"/>
      <c r="GH26" s="102"/>
      <c r="GI26" s="102"/>
      <c r="GJ26" s="102"/>
      <c r="GK26" s="102"/>
      <c r="GL26" s="102"/>
      <c r="GM26" s="102"/>
      <c r="GN26" s="102"/>
      <c r="GO26" s="102"/>
      <c r="GP26" s="102"/>
      <c r="GQ26" s="102"/>
      <c r="GR26" s="102"/>
      <c r="GS26" s="102"/>
      <c r="GT26" s="102"/>
      <c r="GU26" s="102"/>
      <c r="GV26" s="102"/>
      <c r="GW26" s="102"/>
      <c r="GX26" s="102"/>
      <c r="GY26" s="102"/>
      <c r="GZ26" s="102"/>
      <c r="HA26" s="102"/>
      <c r="HB26" s="102"/>
      <c r="HC26" s="102"/>
      <c r="HD26" s="102"/>
      <c r="HE26" s="102"/>
      <c r="HF26" s="102"/>
      <c r="HG26" s="102"/>
      <c r="HH26" s="102"/>
      <c r="HI26" s="102"/>
      <c r="HJ26" s="102"/>
      <c r="HK26" s="102"/>
      <c r="HL26" s="102"/>
      <c r="HM26" s="102"/>
      <c r="HN26" s="102"/>
      <c r="HO26" s="102"/>
      <c r="HP26" s="102"/>
      <c r="HQ26" s="102"/>
      <c r="HR26" s="102"/>
      <c r="HS26" s="102"/>
      <c r="HT26" s="102"/>
      <c r="HU26" s="102"/>
      <c r="HV26" s="102"/>
      <c r="HW26" s="102"/>
      <c r="HX26" s="102"/>
      <c r="HY26" s="102"/>
      <c r="HZ26" s="102"/>
      <c r="IA26" s="102"/>
      <c r="IB26" s="102"/>
      <c r="IC26" s="102"/>
      <c r="ID26" s="102"/>
      <c r="IE26" s="102"/>
      <c r="IF26" s="102"/>
      <c r="IG26" s="102"/>
      <c r="IH26" s="102"/>
      <c r="II26" s="102"/>
      <c r="IJ26" s="102"/>
      <c r="IK26" s="102"/>
      <c r="IL26" s="102"/>
      <c r="IM26" s="102"/>
      <c r="IN26" s="102"/>
    </row>
    <row r="27" spans="1:248" ht="12.75">
      <c r="A27" s="409"/>
      <c r="B27" s="102"/>
      <c r="C27" s="102"/>
      <c r="D27" s="415"/>
      <c r="E27" s="102"/>
      <c r="F27" s="102"/>
      <c r="G27" s="102"/>
      <c r="H27" s="102"/>
      <c r="I27" s="102"/>
      <c r="J27" s="102"/>
      <c r="K27" s="102"/>
      <c r="L27" s="102"/>
      <c r="M27" s="102"/>
      <c r="N27" s="102"/>
      <c r="O27" s="102"/>
      <c r="P27" s="102"/>
      <c r="Q27" s="416"/>
      <c r="R27" s="416"/>
      <c r="S27" s="416"/>
      <c r="T27" s="416"/>
      <c r="U27" s="416"/>
      <c r="V27" s="416"/>
      <c r="W27" s="416"/>
      <c r="X27" s="416"/>
      <c r="Y27" s="416"/>
      <c r="Z27" s="417"/>
      <c r="AA27" s="417"/>
      <c r="AB27" s="417"/>
      <c r="AC27" s="417"/>
      <c r="AD27" s="417"/>
      <c r="AE27" s="417"/>
      <c r="AF27" s="416"/>
      <c r="AG27" s="416"/>
      <c r="AH27" s="416"/>
      <c r="AI27" s="416"/>
      <c r="AJ27" s="416"/>
      <c r="AK27" s="416"/>
      <c r="AL27" s="416"/>
      <c r="AM27" s="416"/>
      <c r="AN27" s="416"/>
      <c r="AO27" s="416"/>
      <c r="AP27" s="416"/>
      <c r="AQ27" s="418"/>
      <c r="AR27" s="416"/>
      <c r="AS27" s="416"/>
      <c r="AT27" s="416"/>
      <c r="AU27" s="416"/>
      <c r="AV27" s="416"/>
      <c r="AW27" s="416"/>
      <c r="AX27" s="416"/>
      <c r="AY27" s="416"/>
      <c r="AZ27" s="416"/>
      <c r="BA27" s="424"/>
      <c r="BB27" s="424"/>
      <c r="BC27" s="424"/>
      <c r="BD27" s="102"/>
      <c r="BE27" s="102"/>
      <c r="BF27" s="416"/>
      <c r="BG27" s="416"/>
      <c r="BH27" s="416"/>
      <c r="BI27" s="416"/>
      <c r="BJ27" s="416"/>
      <c r="BK27" s="416"/>
      <c r="BL27" s="416"/>
      <c r="BM27" s="416"/>
      <c r="BN27" s="214"/>
      <c r="BO27" s="416"/>
      <c r="BP27" s="416"/>
      <c r="BQ27" s="416"/>
      <c r="BR27" s="416"/>
      <c r="BS27" s="416"/>
      <c r="BT27" s="416"/>
      <c r="BU27" s="416"/>
      <c r="BV27" s="416"/>
      <c r="BW27" s="416"/>
      <c r="BX27" s="416"/>
      <c r="BY27" s="416"/>
      <c r="BZ27" s="416"/>
      <c r="CA27" s="416"/>
      <c r="CB27" s="416"/>
      <c r="CC27" s="416"/>
      <c r="CD27" s="416"/>
      <c r="CE27" s="416"/>
      <c r="CF27" s="416"/>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02"/>
      <c r="EZ27" s="102"/>
      <c r="FA27" s="102"/>
      <c r="FB27" s="102"/>
      <c r="FC27" s="102"/>
      <c r="FD27" s="102"/>
      <c r="FE27" s="102"/>
      <c r="FF27" s="102"/>
      <c r="FG27" s="102"/>
      <c r="FH27" s="102"/>
      <c r="FI27" s="102"/>
      <c r="FJ27" s="102"/>
      <c r="FK27" s="102"/>
      <c r="FL27" s="102"/>
      <c r="FM27" s="102"/>
      <c r="FN27" s="102"/>
      <c r="FO27" s="102"/>
      <c r="FP27" s="102"/>
      <c r="FQ27" s="102"/>
      <c r="FR27" s="102"/>
      <c r="FS27" s="102"/>
      <c r="FT27" s="102"/>
      <c r="FU27" s="102"/>
      <c r="FV27" s="102"/>
      <c r="FW27" s="102"/>
      <c r="FX27" s="102"/>
      <c r="FY27" s="102"/>
      <c r="FZ27" s="102"/>
      <c r="GA27" s="102"/>
      <c r="GB27" s="102"/>
      <c r="GC27" s="102"/>
      <c r="GD27" s="102"/>
      <c r="GE27" s="102"/>
      <c r="GF27" s="102"/>
      <c r="GG27" s="102"/>
      <c r="GH27" s="102"/>
      <c r="GI27" s="102"/>
      <c r="GJ27" s="102"/>
      <c r="GK27" s="102"/>
      <c r="GL27" s="102"/>
      <c r="GM27" s="102"/>
      <c r="GN27" s="102"/>
      <c r="GO27" s="102"/>
      <c r="GP27" s="102"/>
      <c r="GQ27" s="102"/>
      <c r="GR27" s="102"/>
      <c r="GS27" s="102"/>
      <c r="GT27" s="102"/>
      <c r="GU27" s="102"/>
      <c r="GV27" s="102"/>
      <c r="GW27" s="102"/>
      <c r="GX27" s="102"/>
      <c r="GY27" s="102"/>
      <c r="GZ27" s="102"/>
      <c r="HA27" s="102"/>
      <c r="HB27" s="102"/>
      <c r="HC27" s="102"/>
      <c r="HD27" s="102"/>
      <c r="HE27" s="102"/>
      <c r="HF27" s="102"/>
      <c r="HG27" s="102"/>
      <c r="HH27" s="102"/>
      <c r="HI27" s="102"/>
      <c r="HJ27" s="102"/>
      <c r="HK27" s="102"/>
      <c r="HL27" s="102"/>
      <c r="HM27" s="102"/>
      <c r="HN27" s="102"/>
      <c r="HO27" s="102"/>
      <c r="HP27" s="102"/>
      <c r="HQ27" s="102"/>
      <c r="HR27" s="102"/>
      <c r="HS27" s="102"/>
      <c r="HT27" s="102"/>
      <c r="HU27" s="102"/>
      <c r="HV27" s="102"/>
      <c r="HW27" s="102"/>
      <c r="HX27" s="102"/>
      <c r="HY27" s="102"/>
      <c r="HZ27" s="102"/>
      <c r="IA27" s="102"/>
      <c r="IB27" s="102"/>
      <c r="IC27" s="102"/>
      <c r="ID27" s="102"/>
      <c r="IE27" s="102"/>
      <c r="IF27" s="102"/>
      <c r="IG27" s="102"/>
      <c r="IH27" s="102"/>
      <c r="II27" s="102"/>
      <c r="IJ27" s="102"/>
      <c r="IK27" s="102"/>
      <c r="IL27" s="102"/>
      <c r="IM27" s="102"/>
      <c r="IN27" s="102"/>
    </row>
    <row r="28" spans="1:248" ht="12.75">
      <c r="A28" s="409"/>
      <c r="B28" s="102"/>
      <c r="C28" s="102"/>
      <c r="D28" s="415"/>
      <c r="E28" s="102"/>
      <c r="F28" s="102"/>
      <c r="G28" s="102"/>
      <c r="H28" s="102"/>
      <c r="I28" s="102"/>
      <c r="J28" s="102"/>
      <c r="K28" s="102"/>
      <c r="L28" s="102"/>
      <c r="M28" s="102"/>
      <c r="N28" s="102"/>
      <c r="O28" s="102"/>
      <c r="P28" s="102"/>
      <c r="Q28" s="416"/>
      <c r="R28" s="416"/>
      <c r="S28" s="416"/>
      <c r="T28" s="416"/>
      <c r="U28" s="416"/>
      <c r="V28" s="416"/>
      <c r="W28" s="416"/>
      <c r="X28" s="416"/>
      <c r="Y28" s="416"/>
      <c r="Z28" s="417"/>
      <c r="AA28" s="417"/>
      <c r="AB28" s="417"/>
      <c r="AC28" s="417"/>
      <c r="AD28" s="417"/>
      <c r="AE28" s="417"/>
      <c r="AF28" s="416"/>
      <c r="AG28" s="416"/>
      <c r="AH28" s="416"/>
      <c r="AI28" s="416"/>
      <c r="AJ28" s="416"/>
      <c r="AK28" s="416"/>
      <c r="AL28" s="416"/>
      <c r="AM28" s="416"/>
      <c r="AN28" s="416"/>
      <c r="AO28" s="416"/>
      <c r="AP28" s="416"/>
      <c r="AQ28" s="418"/>
      <c r="AR28" s="416"/>
      <c r="AS28" s="416"/>
      <c r="AT28" s="416"/>
      <c r="AU28" s="416"/>
      <c r="AV28" s="416"/>
      <c r="AW28" s="416"/>
      <c r="AX28" s="416"/>
      <c r="AY28" s="416"/>
      <c r="AZ28" s="416"/>
      <c r="BA28" s="424"/>
      <c r="BB28" s="424"/>
      <c r="BC28" s="424"/>
      <c r="BD28" s="102"/>
      <c r="BE28" s="102"/>
      <c r="BF28" s="416"/>
      <c r="BG28" s="416"/>
      <c r="BH28" s="416"/>
      <c r="BI28" s="416"/>
      <c r="BJ28" s="416"/>
      <c r="BK28" s="416"/>
      <c r="BL28" s="416"/>
      <c r="BM28" s="416"/>
      <c r="BN28" s="214"/>
      <c r="BO28" s="416"/>
      <c r="BP28" s="416"/>
      <c r="BQ28" s="416"/>
      <c r="BR28" s="416"/>
      <c r="BS28" s="416"/>
      <c r="BT28" s="416"/>
      <c r="BU28" s="416"/>
      <c r="BV28" s="416"/>
      <c r="BW28" s="416"/>
      <c r="BX28" s="416"/>
      <c r="BY28" s="416"/>
      <c r="BZ28" s="416"/>
      <c r="CA28" s="416"/>
      <c r="CB28" s="416"/>
      <c r="CC28" s="416"/>
      <c r="CD28" s="416"/>
      <c r="CE28" s="416"/>
      <c r="CF28" s="416"/>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2"/>
      <c r="EH28" s="102"/>
      <c r="EI28" s="102"/>
      <c r="EJ28" s="102"/>
      <c r="EK28" s="102"/>
      <c r="EL28" s="102"/>
      <c r="EM28" s="102"/>
      <c r="EN28" s="102"/>
      <c r="EO28" s="102"/>
      <c r="EP28" s="102"/>
      <c r="EQ28" s="102"/>
      <c r="ER28" s="102"/>
      <c r="ES28" s="102"/>
      <c r="ET28" s="102"/>
      <c r="EU28" s="102"/>
      <c r="EV28" s="102"/>
      <c r="EW28" s="102"/>
      <c r="EX28" s="102"/>
      <c r="EY28" s="102"/>
      <c r="EZ28" s="102"/>
      <c r="FA28" s="102"/>
      <c r="FB28" s="102"/>
      <c r="FC28" s="102"/>
      <c r="FD28" s="102"/>
      <c r="FE28" s="102"/>
      <c r="FF28" s="102"/>
      <c r="FG28" s="102"/>
      <c r="FH28" s="102"/>
      <c r="FI28" s="102"/>
      <c r="FJ28" s="102"/>
      <c r="FK28" s="102"/>
      <c r="FL28" s="102"/>
      <c r="FM28" s="102"/>
      <c r="FN28" s="102"/>
      <c r="FO28" s="102"/>
      <c r="FP28" s="102"/>
      <c r="FQ28" s="102"/>
      <c r="FR28" s="102"/>
      <c r="FS28" s="102"/>
      <c r="FT28" s="102"/>
      <c r="FU28" s="102"/>
      <c r="FV28" s="102"/>
      <c r="FW28" s="102"/>
      <c r="FX28" s="102"/>
      <c r="FY28" s="102"/>
      <c r="FZ28" s="102"/>
      <c r="GA28" s="102"/>
      <c r="GB28" s="102"/>
      <c r="GC28" s="102"/>
      <c r="GD28" s="102"/>
      <c r="GE28" s="102"/>
      <c r="GF28" s="102"/>
      <c r="GG28" s="102"/>
      <c r="GH28" s="102"/>
      <c r="GI28" s="102"/>
      <c r="GJ28" s="102"/>
      <c r="GK28" s="102"/>
      <c r="GL28" s="102"/>
      <c r="GM28" s="102"/>
      <c r="GN28" s="102"/>
      <c r="GO28" s="102"/>
      <c r="GP28" s="102"/>
      <c r="GQ28" s="102"/>
      <c r="GR28" s="102"/>
      <c r="GS28" s="102"/>
      <c r="GT28" s="102"/>
      <c r="GU28" s="102"/>
      <c r="GV28" s="102"/>
      <c r="GW28" s="102"/>
      <c r="GX28" s="102"/>
      <c r="GY28" s="102"/>
      <c r="GZ28" s="102"/>
      <c r="HA28" s="102"/>
      <c r="HB28" s="102"/>
      <c r="HC28" s="102"/>
      <c r="HD28" s="102"/>
      <c r="HE28" s="102"/>
      <c r="HF28" s="102"/>
      <c r="HG28" s="102"/>
      <c r="HH28" s="102"/>
      <c r="HI28" s="102"/>
      <c r="HJ28" s="102"/>
      <c r="HK28" s="102"/>
      <c r="HL28" s="102"/>
      <c r="HM28" s="102"/>
      <c r="HN28" s="102"/>
      <c r="HO28" s="102"/>
      <c r="HP28" s="102"/>
      <c r="HQ28" s="102"/>
      <c r="HR28" s="102"/>
      <c r="HS28" s="102"/>
      <c r="HT28" s="102"/>
      <c r="HU28" s="102"/>
      <c r="HV28" s="102"/>
      <c r="HW28" s="102"/>
      <c r="HX28" s="102"/>
      <c r="HY28" s="102"/>
      <c r="HZ28" s="102"/>
      <c r="IA28" s="102"/>
      <c r="IB28" s="102"/>
      <c r="IC28" s="102"/>
      <c r="ID28" s="102"/>
      <c r="IE28" s="102"/>
      <c r="IF28" s="102"/>
      <c r="IG28" s="102"/>
      <c r="IH28" s="102"/>
      <c r="II28" s="102"/>
      <c r="IJ28" s="102"/>
      <c r="IK28" s="102"/>
      <c r="IL28" s="102"/>
      <c r="IM28" s="102"/>
      <c r="IN28" s="102"/>
    </row>
    <row r="29" spans="1:248" ht="12.75">
      <c r="A29" s="409"/>
      <c r="D29" s="425"/>
      <c r="Q29" s="210"/>
      <c r="R29" s="210"/>
      <c r="S29" s="210"/>
      <c r="T29" s="210"/>
      <c r="Z29" s="209"/>
      <c r="AA29" s="209"/>
      <c r="AB29" s="209"/>
      <c r="AF29" s="210"/>
      <c r="AG29" s="210"/>
      <c r="AH29" s="210"/>
      <c r="AI29" s="210"/>
      <c r="AJ29" s="210"/>
      <c r="AK29" s="210"/>
      <c r="AL29" s="210"/>
      <c r="AY29" s="210"/>
      <c r="AZ29" s="210"/>
      <c r="BA29" s="419"/>
      <c r="BB29" s="419"/>
      <c r="BC29" s="419"/>
      <c r="BD29" s="213"/>
      <c r="BE29" s="213"/>
      <c r="BJ29" s="210"/>
      <c r="BK29" s="210"/>
      <c r="BL29" s="210"/>
      <c r="BM29" s="210"/>
      <c r="BN29" s="214"/>
      <c r="BP29" s="210"/>
      <c r="CF29" s="210"/>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c r="EO29" s="102"/>
      <c r="EP29" s="102"/>
      <c r="EQ29" s="102"/>
      <c r="ER29" s="102"/>
      <c r="ES29" s="102"/>
      <c r="ET29" s="102"/>
      <c r="EU29" s="102"/>
      <c r="EV29" s="102"/>
      <c r="EW29" s="102"/>
      <c r="EX29" s="102"/>
      <c r="EY29" s="102"/>
      <c r="EZ29" s="102"/>
      <c r="FA29" s="102"/>
      <c r="FB29" s="102"/>
      <c r="FC29" s="102"/>
      <c r="FD29" s="102"/>
      <c r="FE29" s="102"/>
      <c r="FF29" s="102"/>
      <c r="FG29" s="102"/>
      <c r="FH29" s="102"/>
      <c r="FI29" s="102"/>
      <c r="FJ29" s="102"/>
      <c r="FK29" s="102"/>
      <c r="FL29" s="102"/>
      <c r="FM29" s="102"/>
      <c r="FN29" s="102"/>
      <c r="FO29" s="102"/>
      <c r="FP29" s="102"/>
      <c r="FQ29" s="102"/>
      <c r="FR29" s="102"/>
      <c r="FS29" s="102"/>
      <c r="FT29" s="102"/>
      <c r="FU29" s="102"/>
      <c r="FV29" s="102"/>
      <c r="FW29" s="102"/>
      <c r="FX29" s="102"/>
      <c r="FY29" s="102"/>
      <c r="FZ29" s="102"/>
      <c r="GA29" s="102"/>
      <c r="GB29" s="102"/>
      <c r="GC29" s="102"/>
      <c r="GD29" s="102"/>
      <c r="GE29" s="102"/>
      <c r="GF29" s="102"/>
      <c r="GG29" s="102"/>
      <c r="GH29" s="102"/>
      <c r="GI29" s="102"/>
      <c r="GJ29" s="102"/>
      <c r="GK29" s="102"/>
      <c r="GL29" s="102"/>
      <c r="GM29" s="102"/>
      <c r="GN29" s="102"/>
      <c r="GO29" s="102"/>
      <c r="GP29" s="102"/>
      <c r="GQ29" s="102"/>
      <c r="GR29" s="102"/>
      <c r="GS29" s="102"/>
      <c r="GT29" s="102"/>
      <c r="GU29" s="102"/>
      <c r="GV29" s="102"/>
      <c r="GW29" s="102"/>
      <c r="GX29" s="102"/>
      <c r="GY29" s="102"/>
      <c r="GZ29" s="102"/>
      <c r="HA29" s="102"/>
      <c r="HB29" s="102"/>
      <c r="HC29" s="102"/>
      <c r="HD29" s="102"/>
      <c r="HE29" s="102"/>
      <c r="HF29" s="102"/>
      <c r="HG29" s="102"/>
      <c r="HH29" s="102"/>
      <c r="HI29" s="102"/>
      <c r="HJ29" s="102"/>
      <c r="HK29" s="102"/>
      <c r="HL29" s="102"/>
      <c r="HM29" s="102"/>
      <c r="HN29" s="102"/>
      <c r="HO29" s="102"/>
      <c r="HP29" s="102"/>
      <c r="HQ29" s="102"/>
      <c r="HR29" s="102"/>
      <c r="HS29" s="102"/>
      <c r="HT29" s="102"/>
      <c r="HU29" s="102"/>
      <c r="HV29" s="102"/>
      <c r="HW29" s="102"/>
      <c r="HX29" s="102"/>
      <c r="HY29" s="102"/>
      <c r="HZ29" s="102"/>
      <c r="IA29" s="102"/>
      <c r="IB29" s="102"/>
      <c r="IC29" s="102"/>
      <c r="ID29" s="102"/>
      <c r="IE29" s="102"/>
      <c r="IF29" s="102"/>
      <c r="IG29" s="102"/>
      <c r="IH29" s="102"/>
      <c r="II29" s="102"/>
      <c r="IJ29" s="102"/>
      <c r="IK29" s="102"/>
      <c r="IL29" s="102"/>
      <c r="IM29" s="102"/>
      <c r="IN29" s="102"/>
    </row>
    <row r="30" spans="4:84" ht="12.75">
      <c r="D30" s="425"/>
      <c r="Q30" s="210"/>
      <c r="R30" s="210"/>
      <c r="S30" s="210"/>
      <c r="T30" s="210"/>
      <c r="Z30" s="209"/>
      <c r="AA30" s="209"/>
      <c r="AB30" s="209"/>
      <c r="AF30" s="210"/>
      <c r="AG30" s="210"/>
      <c r="AH30" s="210"/>
      <c r="AI30" s="210"/>
      <c r="AJ30" s="210"/>
      <c r="AK30" s="210"/>
      <c r="AL30" s="210"/>
      <c r="AY30" s="210"/>
      <c r="AZ30" s="210"/>
      <c r="BA30" s="419"/>
      <c r="BB30" s="419"/>
      <c r="BC30" s="419"/>
      <c r="BD30" s="213"/>
      <c r="BE30" s="213"/>
      <c r="BJ30" s="210"/>
      <c r="BK30" s="210"/>
      <c r="BL30" s="210"/>
      <c r="BM30" s="210"/>
      <c r="BN30" s="214"/>
      <c r="BP30" s="210"/>
      <c r="CF30" s="210"/>
    </row>
    <row r="31" spans="4:84" ht="12.75">
      <c r="D31" s="415"/>
      <c r="Q31" s="210"/>
      <c r="R31" s="210"/>
      <c r="S31" s="210"/>
      <c r="T31" s="210"/>
      <c r="Z31" s="209"/>
      <c r="AA31" s="209"/>
      <c r="AB31" s="209"/>
      <c r="AF31" s="210"/>
      <c r="AG31" s="210"/>
      <c r="AH31" s="210"/>
      <c r="AI31" s="210"/>
      <c r="AJ31" s="210"/>
      <c r="AK31" s="210"/>
      <c r="AL31" s="210"/>
      <c r="AY31" s="210"/>
      <c r="AZ31" s="210"/>
      <c r="BA31" s="419"/>
      <c r="BB31" s="419"/>
      <c r="BC31" s="419"/>
      <c r="BD31" s="213"/>
      <c r="BE31" s="213"/>
      <c r="BJ31" s="210"/>
      <c r="BK31" s="210"/>
      <c r="BL31" s="210"/>
      <c r="BM31" s="210"/>
      <c r="BN31" s="214"/>
      <c r="BP31" s="210"/>
      <c r="CF31" s="210"/>
    </row>
    <row r="32" spans="4:84" ht="12.75">
      <c r="D32" s="415"/>
      <c r="Q32" s="210"/>
      <c r="R32" s="210"/>
      <c r="S32" s="210"/>
      <c r="T32" s="210"/>
      <c r="Z32" s="209"/>
      <c r="AA32" s="209"/>
      <c r="AB32" s="209"/>
      <c r="AF32" s="210"/>
      <c r="AG32" s="210"/>
      <c r="AH32" s="210"/>
      <c r="AI32" s="210"/>
      <c r="AJ32" s="210"/>
      <c r="AK32" s="210"/>
      <c r="AL32" s="210"/>
      <c r="AY32" s="210"/>
      <c r="AZ32" s="210"/>
      <c r="BA32" s="419"/>
      <c r="BB32" s="419"/>
      <c r="BC32" s="419"/>
      <c r="BD32" s="213"/>
      <c r="BE32" s="213"/>
      <c r="BJ32" s="210"/>
      <c r="BK32" s="210"/>
      <c r="BL32" s="210"/>
      <c r="BM32" s="210"/>
      <c r="BN32" s="214"/>
      <c r="BP32" s="210"/>
      <c r="CF32" s="210"/>
    </row>
    <row r="33" spans="4:84" ht="12.75">
      <c r="D33" s="415"/>
      <c r="Q33" s="210"/>
      <c r="R33" s="210"/>
      <c r="S33" s="210"/>
      <c r="T33" s="210"/>
      <c r="Z33" s="209"/>
      <c r="AA33" s="209"/>
      <c r="AB33" s="209"/>
      <c r="AF33" s="210"/>
      <c r="AG33" s="210"/>
      <c r="AH33" s="210"/>
      <c r="AI33" s="210"/>
      <c r="AJ33" s="210"/>
      <c r="AK33" s="210"/>
      <c r="AL33" s="210"/>
      <c r="AY33" s="210"/>
      <c r="AZ33" s="210"/>
      <c r="BA33" s="426"/>
      <c r="BB33" s="426"/>
      <c r="BC33" s="426"/>
      <c r="BD33" s="213"/>
      <c r="BE33" s="213"/>
      <c r="BJ33" s="210"/>
      <c r="BK33" s="210"/>
      <c r="BL33" s="210"/>
      <c r="BM33" s="210"/>
      <c r="BN33" s="214"/>
      <c r="BP33" s="210"/>
      <c r="CF33" s="210"/>
    </row>
    <row r="34" spans="4:84" ht="12.75">
      <c r="D34" s="415"/>
      <c r="Q34" s="210"/>
      <c r="R34" s="210"/>
      <c r="S34" s="210"/>
      <c r="T34" s="210"/>
      <c r="Z34" s="209"/>
      <c r="AA34" s="209"/>
      <c r="AB34" s="209"/>
      <c r="AF34" s="210"/>
      <c r="AG34" s="210"/>
      <c r="AH34" s="210"/>
      <c r="AI34" s="210"/>
      <c r="AJ34" s="210"/>
      <c r="AK34" s="210"/>
      <c r="AL34" s="210"/>
      <c r="AY34" s="210"/>
      <c r="AZ34" s="210"/>
      <c r="BA34" s="419"/>
      <c r="BB34" s="419"/>
      <c r="BC34" s="419"/>
      <c r="BD34" s="213"/>
      <c r="BE34" s="213"/>
      <c r="BJ34" s="210"/>
      <c r="BK34" s="210"/>
      <c r="BL34" s="210"/>
      <c r="BM34" s="210"/>
      <c r="BN34" s="214"/>
      <c r="BP34" s="210"/>
      <c r="CF34" s="210"/>
    </row>
    <row r="35" spans="4:84" ht="12.75">
      <c r="D35" s="427"/>
      <c r="Q35" s="210"/>
      <c r="R35" s="210"/>
      <c r="S35" s="210"/>
      <c r="T35" s="210"/>
      <c r="Z35" s="209"/>
      <c r="AA35" s="209"/>
      <c r="AB35" s="209"/>
      <c r="AF35" s="210"/>
      <c r="AG35" s="210"/>
      <c r="AH35" s="210"/>
      <c r="AI35" s="210"/>
      <c r="AJ35" s="210"/>
      <c r="AK35" s="210"/>
      <c r="AL35" s="210"/>
      <c r="AY35" s="210"/>
      <c r="AZ35" s="210"/>
      <c r="BA35" s="419"/>
      <c r="BB35" s="419"/>
      <c r="BC35" s="419"/>
      <c r="BD35" s="213"/>
      <c r="BE35" s="213"/>
      <c r="BJ35" s="210"/>
      <c r="BK35" s="210"/>
      <c r="BL35" s="210"/>
      <c r="BM35" s="210"/>
      <c r="BN35" s="214"/>
      <c r="BP35" s="210"/>
      <c r="CF35" s="210"/>
    </row>
    <row r="36" spans="4:84" ht="12.75">
      <c r="D36" s="427"/>
      <c r="Q36" s="210"/>
      <c r="R36" s="210"/>
      <c r="S36" s="210"/>
      <c r="T36" s="210"/>
      <c r="Z36" s="209"/>
      <c r="AA36" s="209"/>
      <c r="AB36" s="209"/>
      <c r="AF36" s="210"/>
      <c r="AG36" s="210"/>
      <c r="AH36" s="210"/>
      <c r="AI36" s="210"/>
      <c r="AJ36" s="210"/>
      <c r="AK36" s="210"/>
      <c r="AL36" s="210"/>
      <c r="AY36" s="210"/>
      <c r="AZ36" s="210"/>
      <c r="BA36" s="419"/>
      <c r="BB36" s="419"/>
      <c r="BC36" s="419"/>
      <c r="BD36" s="213"/>
      <c r="BE36" s="213"/>
      <c r="BJ36" s="210"/>
      <c r="BK36" s="210"/>
      <c r="BL36" s="210"/>
      <c r="BM36" s="210"/>
      <c r="BN36" s="214"/>
      <c r="BP36" s="210"/>
      <c r="CF36" s="210"/>
    </row>
    <row r="37" spans="4:84" ht="12.75">
      <c r="D37" s="427"/>
      <c r="Q37" s="210"/>
      <c r="R37" s="210"/>
      <c r="S37" s="210"/>
      <c r="T37" s="210"/>
      <c r="Z37" s="209"/>
      <c r="AA37" s="209"/>
      <c r="AB37" s="209"/>
      <c r="AF37" s="210"/>
      <c r="AG37" s="210"/>
      <c r="AH37" s="210"/>
      <c r="AI37" s="210"/>
      <c r="AJ37" s="210"/>
      <c r="AK37" s="210"/>
      <c r="AL37" s="210"/>
      <c r="AY37" s="210"/>
      <c r="AZ37" s="210"/>
      <c r="BA37" s="419"/>
      <c r="BB37" s="419"/>
      <c r="BC37" s="419"/>
      <c r="BD37" s="213"/>
      <c r="BE37" s="213"/>
      <c r="BJ37" s="210"/>
      <c r="BK37" s="210"/>
      <c r="BL37" s="210"/>
      <c r="BM37" s="210"/>
      <c r="BN37" s="214"/>
      <c r="BP37" s="210"/>
      <c r="CF37" s="210"/>
    </row>
    <row r="38" spans="4:84" ht="12.75">
      <c r="D38" s="427"/>
      <c r="Q38" s="210"/>
      <c r="R38" s="210"/>
      <c r="S38" s="210"/>
      <c r="T38" s="210"/>
      <c r="Z38" s="209"/>
      <c r="AA38" s="209"/>
      <c r="AB38" s="209"/>
      <c r="AF38" s="210"/>
      <c r="AG38" s="210"/>
      <c r="AH38" s="210"/>
      <c r="AI38" s="210"/>
      <c r="AJ38" s="210"/>
      <c r="AK38" s="210"/>
      <c r="AL38" s="210"/>
      <c r="AY38" s="210"/>
      <c r="AZ38" s="210"/>
      <c r="BA38" s="419"/>
      <c r="BB38" s="419"/>
      <c r="BC38" s="419"/>
      <c r="BD38" s="213"/>
      <c r="BE38" s="213"/>
      <c r="BJ38" s="210"/>
      <c r="BK38" s="210"/>
      <c r="BL38" s="210"/>
      <c r="BM38" s="210"/>
      <c r="BN38" s="214"/>
      <c r="BP38" s="210"/>
      <c r="CF38" s="210"/>
    </row>
    <row r="39" spans="4:84" ht="12.75">
      <c r="D39" s="415"/>
      <c r="Q39" s="210"/>
      <c r="R39" s="210"/>
      <c r="S39" s="210"/>
      <c r="T39" s="210"/>
      <c r="Z39" s="209"/>
      <c r="AA39" s="209"/>
      <c r="AB39" s="209"/>
      <c r="AF39" s="210"/>
      <c r="AG39" s="210"/>
      <c r="AH39" s="210"/>
      <c r="AI39" s="210"/>
      <c r="AJ39" s="210"/>
      <c r="AK39" s="210"/>
      <c r="AL39" s="210"/>
      <c r="AY39" s="210"/>
      <c r="AZ39" s="210"/>
      <c r="BA39" s="419"/>
      <c r="BB39" s="419"/>
      <c r="BC39" s="419"/>
      <c r="BD39" s="213"/>
      <c r="BE39" s="213"/>
      <c r="BJ39" s="210"/>
      <c r="BK39" s="210"/>
      <c r="BL39" s="210"/>
      <c r="BM39" s="210"/>
      <c r="BN39" s="214"/>
      <c r="BP39" s="210"/>
      <c r="CF39" s="210"/>
    </row>
    <row r="40" spans="4:84" ht="12.75">
      <c r="D40" s="415"/>
      <c r="Q40" s="210"/>
      <c r="R40" s="210"/>
      <c r="S40" s="210"/>
      <c r="T40" s="210"/>
      <c r="Z40" s="209"/>
      <c r="AA40" s="209"/>
      <c r="AB40" s="209"/>
      <c r="AF40" s="210"/>
      <c r="AG40" s="210"/>
      <c r="AH40" s="210"/>
      <c r="AI40" s="210"/>
      <c r="AJ40" s="210"/>
      <c r="AK40" s="210"/>
      <c r="AL40" s="210"/>
      <c r="AY40" s="210"/>
      <c r="AZ40" s="210"/>
      <c r="BA40" s="419"/>
      <c r="BB40" s="419"/>
      <c r="BC40" s="419"/>
      <c r="BD40" s="213"/>
      <c r="BE40" s="213"/>
      <c r="BJ40" s="210"/>
      <c r="BK40" s="210"/>
      <c r="BL40" s="210"/>
      <c r="BM40" s="210"/>
      <c r="BN40" s="214"/>
      <c r="BP40" s="210"/>
      <c r="CF40" s="210"/>
    </row>
    <row r="41" spans="4:84" ht="12.75">
      <c r="D41" s="415"/>
      <c r="R41" s="210"/>
      <c r="S41" s="210"/>
      <c r="T41" s="210"/>
      <c r="AA41" s="209"/>
      <c r="AB41" s="209"/>
      <c r="AG41" s="210"/>
      <c r="AH41" s="210"/>
      <c r="AI41" s="210"/>
      <c r="AJ41" s="210"/>
      <c r="AK41" s="210"/>
      <c r="AL41" s="210"/>
      <c r="AT41" s="212"/>
      <c r="AU41" s="212"/>
      <c r="AW41" s="212"/>
      <c r="AX41" s="212"/>
      <c r="AY41" s="210"/>
      <c r="AZ41" s="210"/>
      <c r="BA41" s="210"/>
      <c r="BB41" s="210"/>
      <c r="BD41" s="419"/>
      <c r="BE41" s="419"/>
      <c r="BF41" s="213"/>
      <c r="BG41" s="213"/>
      <c r="BH41" s="213"/>
      <c r="BI41" s="213"/>
      <c r="BK41" s="210"/>
      <c r="BL41" s="210"/>
      <c r="BM41" s="210"/>
      <c r="BO41" s="214"/>
      <c r="BP41" s="210"/>
      <c r="CF41" s="210"/>
    </row>
    <row r="42" spans="4:84" ht="12.75">
      <c r="D42" s="415"/>
      <c r="R42" s="210"/>
      <c r="S42" s="210"/>
      <c r="T42" s="210"/>
      <c r="AA42" s="209"/>
      <c r="AB42" s="209"/>
      <c r="AG42" s="210"/>
      <c r="AH42" s="210"/>
      <c r="AI42" s="210"/>
      <c r="AJ42" s="210"/>
      <c r="AK42" s="210"/>
      <c r="AL42" s="210"/>
      <c r="AT42" s="212"/>
      <c r="AU42" s="212"/>
      <c r="AW42" s="212"/>
      <c r="AX42" s="212"/>
      <c r="AY42" s="210"/>
      <c r="AZ42" s="210"/>
      <c r="BA42" s="210"/>
      <c r="BB42" s="210"/>
      <c r="BD42" s="419"/>
      <c r="BE42" s="419"/>
      <c r="BF42" s="213"/>
      <c r="BG42" s="213"/>
      <c r="BH42" s="213"/>
      <c r="BI42" s="213"/>
      <c r="BK42" s="210"/>
      <c r="BL42" s="210"/>
      <c r="BM42" s="210"/>
      <c r="BO42" s="214"/>
      <c r="BP42" s="210"/>
      <c r="CF42" s="210"/>
    </row>
    <row r="43" spans="4:84" ht="12.75">
      <c r="D43" s="427"/>
      <c r="R43" s="210"/>
      <c r="S43" s="210"/>
      <c r="T43" s="210"/>
      <c r="AA43" s="209"/>
      <c r="AB43" s="209"/>
      <c r="AG43" s="210"/>
      <c r="AH43" s="210"/>
      <c r="AI43" s="210"/>
      <c r="AJ43" s="210"/>
      <c r="AK43" s="210"/>
      <c r="AL43" s="210"/>
      <c r="AT43" s="212"/>
      <c r="AU43" s="212"/>
      <c r="AW43" s="212"/>
      <c r="AX43" s="212"/>
      <c r="AY43" s="210"/>
      <c r="AZ43" s="210"/>
      <c r="BA43" s="210"/>
      <c r="BB43" s="210"/>
      <c r="BD43" s="419"/>
      <c r="BE43" s="419"/>
      <c r="BF43" s="213"/>
      <c r="BG43" s="213"/>
      <c r="BH43" s="213"/>
      <c r="BI43" s="213"/>
      <c r="BK43" s="210"/>
      <c r="BL43" s="210"/>
      <c r="BM43" s="210"/>
      <c r="BO43" s="214"/>
      <c r="BP43" s="210"/>
      <c r="CF43" s="210"/>
    </row>
    <row r="44" spans="4:84" ht="12.75">
      <c r="D44" s="415"/>
      <c r="R44" s="210"/>
      <c r="S44" s="210"/>
      <c r="T44" s="210"/>
      <c r="AA44" s="209"/>
      <c r="AB44" s="209"/>
      <c r="AG44" s="210"/>
      <c r="AH44" s="210"/>
      <c r="AI44" s="210"/>
      <c r="AJ44" s="210"/>
      <c r="AK44" s="210"/>
      <c r="AL44" s="210"/>
      <c r="AT44" s="212"/>
      <c r="AU44" s="212"/>
      <c r="AW44" s="212"/>
      <c r="AX44" s="212"/>
      <c r="AY44" s="210"/>
      <c r="AZ44" s="210"/>
      <c r="BA44" s="210"/>
      <c r="BB44" s="210"/>
      <c r="BD44" s="419"/>
      <c r="BE44" s="419"/>
      <c r="BF44" s="213"/>
      <c r="BG44" s="213"/>
      <c r="BH44" s="213"/>
      <c r="BI44" s="213"/>
      <c r="BK44" s="210"/>
      <c r="BL44" s="210"/>
      <c r="BM44" s="210"/>
      <c r="BO44" s="214"/>
      <c r="BP44" s="210"/>
      <c r="CF44" s="210"/>
    </row>
    <row r="45" spans="4:84" ht="12.75">
      <c r="D45" s="415"/>
      <c r="R45" s="210"/>
      <c r="S45" s="210"/>
      <c r="T45" s="210"/>
      <c r="AA45" s="209"/>
      <c r="AB45" s="209"/>
      <c r="AG45" s="210"/>
      <c r="AH45" s="210"/>
      <c r="AI45" s="210"/>
      <c r="AJ45" s="210"/>
      <c r="AK45" s="210"/>
      <c r="AL45" s="210"/>
      <c r="AT45" s="212"/>
      <c r="AU45" s="212"/>
      <c r="AW45" s="212"/>
      <c r="AX45" s="212"/>
      <c r="AY45" s="210"/>
      <c r="AZ45" s="210"/>
      <c r="BA45" s="210"/>
      <c r="BB45" s="210"/>
      <c r="BD45" s="419"/>
      <c r="BE45" s="419"/>
      <c r="BF45" s="213"/>
      <c r="BG45" s="213"/>
      <c r="BH45" s="213"/>
      <c r="BI45" s="213"/>
      <c r="BK45" s="210"/>
      <c r="BL45" s="210"/>
      <c r="BM45" s="210"/>
      <c r="BO45" s="214"/>
      <c r="BP45" s="210"/>
      <c r="CF45" s="210"/>
    </row>
    <row r="46" spans="4:84" ht="12.75">
      <c r="D46" s="427"/>
      <c r="R46" s="210"/>
      <c r="S46" s="210"/>
      <c r="T46" s="210"/>
      <c r="AA46" s="209"/>
      <c r="AB46" s="209"/>
      <c r="AG46" s="210"/>
      <c r="AH46" s="210"/>
      <c r="AI46" s="210"/>
      <c r="AJ46" s="210"/>
      <c r="AK46" s="210"/>
      <c r="AL46" s="210"/>
      <c r="AW46" s="212"/>
      <c r="AX46" s="212"/>
      <c r="AY46" s="210"/>
      <c r="AZ46" s="210"/>
      <c r="BA46" s="210"/>
      <c r="BB46" s="210"/>
      <c r="BC46" s="419"/>
      <c r="BD46" s="213"/>
      <c r="BE46" s="213"/>
      <c r="BF46" s="213"/>
      <c r="BG46" s="213"/>
      <c r="BH46" s="213"/>
      <c r="BI46" s="213"/>
      <c r="BJ46" s="210"/>
      <c r="BK46" s="210"/>
      <c r="BL46" s="210"/>
      <c r="BM46" s="210"/>
      <c r="BN46" s="214"/>
      <c r="CF46" s="210"/>
    </row>
    <row r="47" spans="4:84" ht="12.75">
      <c r="D47" s="415"/>
      <c r="R47" s="210"/>
      <c r="S47" s="210"/>
      <c r="T47" s="210"/>
      <c r="AA47" s="209"/>
      <c r="AB47" s="209"/>
      <c r="AG47" s="210"/>
      <c r="AH47" s="210"/>
      <c r="AI47" s="210"/>
      <c r="AJ47" s="210"/>
      <c r="AK47" s="210"/>
      <c r="AL47" s="210"/>
      <c r="AW47" s="212"/>
      <c r="AX47" s="212"/>
      <c r="AY47" s="210"/>
      <c r="AZ47" s="210"/>
      <c r="BA47" s="210"/>
      <c r="BB47" s="210"/>
      <c r="BC47" s="419"/>
      <c r="BD47" s="213"/>
      <c r="BE47" s="213"/>
      <c r="BF47" s="213"/>
      <c r="BG47" s="213"/>
      <c r="BH47" s="213"/>
      <c r="BI47" s="213"/>
      <c r="BJ47" s="210"/>
      <c r="BK47" s="210"/>
      <c r="BL47" s="210"/>
      <c r="BM47" s="210"/>
      <c r="BN47" s="214"/>
      <c r="CF47" s="210"/>
    </row>
    <row r="48" spans="4:84" ht="12.75">
      <c r="D48" s="415"/>
      <c r="R48" s="210"/>
      <c r="S48" s="210"/>
      <c r="T48" s="210"/>
      <c r="AA48" s="209"/>
      <c r="AB48" s="209"/>
      <c r="AG48" s="210"/>
      <c r="AH48" s="210"/>
      <c r="AI48" s="210"/>
      <c r="AJ48" s="210"/>
      <c r="AK48" s="210"/>
      <c r="AL48" s="210"/>
      <c r="AW48" s="212"/>
      <c r="AX48" s="212"/>
      <c r="AY48" s="210"/>
      <c r="AZ48" s="210"/>
      <c r="BA48" s="210"/>
      <c r="BB48" s="210"/>
      <c r="BC48" s="419"/>
      <c r="BD48" s="213"/>
      <c r="BE48" s="213"/>
      <c r="BF48" s="213"/>
      <c r="BG48" s="213"/>
      <c r="BH48" s="213"/>
      <c r="BI48" s="213"/>
      <c r="BJ48" s="210"/>
      <c r="BK48" s="210"/>
      <c r="BL48" s="210"/>
      <c r="BM48" s="210"/>
      <c r="BN48" s="214"/>
      <c r="CF48" s="210"/>
    </row>
    <row r="49" spans="4:84" ht="12.75">
      <c r="D49" s="415"/>
      <c r="R49" s="210"/>
      <c r="S49" s="210"/>
      <c r="T49" s="210"/>
      <c r="AA49" s="209"/>
      <c r="AB49" s="209"/>
      <c r="AG49" s="210"/>
      <c r="AH49" s="210"/>
      <c r="AI49" s="210"/>
      <c r="AJ49" s="210"/>
      <c r="AK49" s="210"/>
      <c r="AL49" s="210"/>
      <c r="AW49" s="212"/>
      <c r="AX49" s="212"/>
      <c r="AY49" s="210"/>
      <c r="AZ49" s="210"/>
      <c r="BA49" s="210"/>
      <c r="BB49" s="210"/>
      <c r="BC49" s="419"/>
      <c r="BD49" s="213"/>
      <c r="BE49" s="213"/>
      <c r="BF49" s="213"/>
      <c r="BG49" s="213"/>
      <c r="BH49" s="213"/>
      <c r="BI49" s="213"/>
      <c r="BJ49" s="210"/>
      <c r="BK49" s="210"/>
      <c r="BL49" s="210"/>
      <c r="BM49" s="210"/>
      <c r="BN49" s="214"/>
      <c r="CF49" s="210"/>
    </row>
    <row r="50" spans="4:84" ht="12.75">
      <c r="D50" s="415"/>
      <c r="R50" s="210"/>
      <c r="S50" s="210"/>
      <c r="T50" s="210"/>
      <c r="AA50" s="209"/>
      <c r="AB50" s="209"/>
      <c r="AG50" s="210"/>
      <c r="AH50" s="210"/>
      <c r="AI50" s="210"/>
      <c r="AJ50" s="210"/>
      <c r="AK50" s="210"/>
      <c r="AL50" s="210"/>
      <c r="AW50" s="212"/>
      <c r="AX50" s="212"/>
      <c r="AY50" s="210"/>
      <c r="AZ50" s="210"/>
      <c r="BA50" s="210"/>
      <c r="BB50" s="210"/>
      <c r="BC50" s="419"/>
      <c r="BD50" s="213"/>
      <c r="BE50" s="213"/>
      <c r="BF50" s="213"/>
      <c r="BG50" s="213"/>
      <c r="BH50" s="213"/>
      <c r="BI50" s="213"/>
      <c r="BJ50" s="210"/>
      <c r="BK50" s="210"/>
      <c r="BL50" s="210"/>
      <c r="BM50" s="210"/>
      <c r="BN50" s="214"/>
      <c r="CF50" s="210"/>
    </row>
    <row r="51" spans="4:64" ht="12.75">
      <c r="D51" s="415"/>
      <c r="R51" s="210"/>
      <c r="S51" s="210"/>
      <c r="T51" s="210"/>
      <c r="AA51" s="209"/>
      <c r="AB51" s="209"/>
      <c r="AE51" s="210"/>
      <c r="AF51" s="210"/>
      <c r="AG51" s="210"/>
      <c r="AH51" s="210"/>
      <c r="AI51" s="210"/>
      <c r="AJ51" s="210"/>
      <c r="AK51" s="210"/>
      <c r="AL51" s="210"/>
      <c r="AW51" s="212"/>
      <c r="AX51" s="212"/>
      <c r="AY51" s="419"/>
      <c r="AZ51" s="419"/>
      <c r="BA51" s="419"/>
      <c r="BB51" s="419"/>
      <c r="BC51" s="213"/>
      <c r="BJ51" s="210"/>
      <c r="BK51" s="210"/>
      <c r="BL51" s="210"/>
    </row>
    <row r="52" spans="4:64" ht="12.75">
      <c r="D52" s="415"/>
      <c r="R52" s="210"/>
      <c r="S52" s="210"/>
      <c r="T52" s="210"/>
      <c r="AA52" s="209"/>
      <c r="AB52" s="209"/>
      <c r="AE52" s="210"/>
      <c r="AF52" s="210"/>
      <c r="AG52" s="210"/>
      <c r="AH52" s="210"/>
      <c r="AI52" s="210"/>
      <c r="AJ52" s="210"/>
      <c r="AK52" s="210"/>
      <c r="AL52" s="210"/>
      <c r="AW52" s="212"/>
      <c r="AX52" s="212"/>
      <c r="AY52" s="419"/>
      <c r="AZ52" s="419"/>
      <c r="BA52" s="419"/>
      <c r="BB52" s="419"/>
      <c r="BC52" s="213"/>
      <c r="BJ52" s="210"/>
      <c r="BK52" s="210"/>
      <c r="BL52" s="210"/>
    </row>
    <row r="53" spans="4:64" ht="12.75">
      <c r="D53" s="415"/>
      <c r="R53" s="210"/>
      <c r="S53" s="210"/>
      <c r="T53" s="210"/>
      <c r="AA53" s="209"/>
      <c r="AB53" s="209"/>
      <c r="AE53" s="210"/>
      <c r="AF53" s="210"/>
      <c r="AG53" s="210"/>
      <c r="AH53" s="210"/>
      <c r="AI53" s="210"/>
      <c r="AJ53" s="210"/>
      <c r="AK53" s="210"/>
      <c r="AL53" s="210"/>
      <c r="AW53" s="212"/>
      <c r="AX53" s="212"/>
      <c r="AY53" s="419"/>
      <c r="AZ53" s="419"/>
      <c r="BA53" s="419"/>
      <c r="BB53" s="419"/>
      <c r="BC53" s="213"/>
      <c r="BJ53" s="210"/>
      <c r="BK53" s="210"/>
      <c r="BL53" s="210"/>
    </row>
    <row r="54" spans="4:64" ht="12.75">
      <c r="D54" s="415"/>
      <c r="R54" s="210"/>
      <c r="S54" s="210"/>
      <c r="T54" s="210"/>
      <c r="AA54" s="209"/>
      <c r="AB54" s="209"/>
      <c r="AE54" s="210"/>
      <c r="AF54" s="210"/>
      <c r="AG54" s="210"/>
      <c r="AH54" s="210"/>
      <c r="AI54" s="210"/>
      <c r="AJ54" s="210"/>
      <c r="AK54" s="210"/>
      <c r="AL54" s="210"/>
      <c r="AW54" s="212"/>
      <c r="AX54" s="212"/>
      <c r="AY54" s="419"/>
      <c r="AZ54" s="419"/>
      <c r="BA54" s="419"/>
      <c r="BB54" s="419"/>
      <c r="BC54" s="213"/>
      <c r="BJ54" s="210"/>
      <c r="BK54" s="210"/>
      <c r="BL54" s="210"/>
    </row>
    <row r="55" spans="4:64" ht="12.75">
      <c r="D55" s="415"/>
      <c r="R55" s="210"/>
      <c r="S55" s="210"/>
      <c r="T55" s="210"/>
      <c r="AA55" s="209"/>
      <c r="AB55" s="209"/>
      <c r="AE55" s="210"/>
      <c r="AF55" s="210"/>
      <c r="AG55" s="210"/>
      <c r="AH55" s="210"/>
      <c r="AI55" s="210"/>
      <c r="AJ55" s="210"/>
      <c r="AK55" s="210"/>
      <c r="AL55" s="210"/>
      <c r="AW55" s="212"/>
      <c r="AX55" s="212"/>
      <c r="AY55" s="419"/>
      <c r="AZ55" s="419"/>
      <c r="BA55" s="419"/>
      <c r="BB55" s="419"/>
      <c r="BC55" s="213"/>
      <c r="BJ55" s="210"/>
      <c r="BK55" s="210"/>
      <c r="BL55" s="210"/>
    </row>
    <row r="56" spans="4:64" ht="12.75">
      <c r="D56" s="415"/>
      <c r="R56" s="210"/>
      <c r="S56" s="210"/>
      <c r="T56" s="210"/>
      <c r="AA56" s="209"/>
      <c r="AB56" s="209"/>
      <c r="AE56" s="210"/>
      <c r="AF56" s="210"/>
      <c r="AG56" s="210"/>
      <c r="AH56" s="210"/>
      <c r="AI56" s="210"/>
      <c r="AJ56" s="210"/>
      <c r="AK56" s="210"/>
      <c r="AL56" s="210"/>
      <c r="AW56" s="212"/>
      <c r="AX56" s="212"/>
      <c r="AY56" s="419"/>
      <c r="AZ56" s="419"/>
      <c r="BA56" s="419"/>
      <c r="BB56" s="419"/>
      <c r="BC56" s="213"/>
      <c r="BJ56" s="210"/>
      <c r="BK56" s="210"/>
      <c r="BL56" s="210"/>
    </row>
    <row r="57" spans="4:64" ht="12.75">
      <c r="D57" s="415"/>
      <c r="R57" s="210"/>
      <c r="S57" s="210"/>
      <c r="T57" s="210"/>
      <c r="AA57" s="209"/>
      <c r="AB57" s="209"/>
      <c r="AE57" s="210"/>
      <c r="AF57" s="210"/>
      <c r="AG57" s="210"/>
      <c r="AH57" s="210"/>
      <c r="AI57" s="210"/>
      <c r="AJ57" s="210"/>
      <c r="AK57" s="210"/>
      <c r="AL57" s="210"/>
      <c r="AW57" s="212"/>
      <c r="AX57" s="212"/>
      <c r="AY57" s="419"/>
      <c r="AZ57" s="419"/>
      <c r="BA57" s="419"/>
      <c r="BB57" s="419"/>
      <c r="BC57" s="213"/>
      <c r="BJ57" s="210"/>
      <c r="BK57" s="210"/>
      <c r="BL57" s="210"/>
    </row>
    <row r="58" spans="4:64" ht="12.75">
      <c r="D58" s="415"/>
      <c r="R58" s="210"/>
      <c r="S58" s="210"/>
      <c r="T58" s="210"/>
      <c r="AA58" s="209"/>
      <c r="AB58" s="209"/>
      <c r="AE58" s="210"/>
      <c r="AF58" s="210"/>
      <c r="AG58" s="210"/>
      <c r="AH58" s="210"/>
      <c r="AI58" s="210"/>
      <c r="AJ58" s="210"/>
      <c r="AK58" s="210"/>
      <c r="AL58" s="210"/>
      <c r="AW58" s="212"/>
      <c r="AX58" s="212"/>
      <c r="AY58" s="419"/>
      <c r="AZ58" s="419"/>
      <c r="BA58" s="419"/>
      <c r="BB58" s="419"/>
      <c r="BC58" s="213"/>
      <c r="BJ58" s="210"/>
      <c r="BK58" s="210"/>
      <c r="BL58" s="210"/>
    </row>
    <row r="59" spans="4:64" ht="12.75">
      <c r="D59" s="415"/>
      <c r="R59" s="210"/>
      <c r="S59" s="210"/>
      <c r="T59" s="210"/>
      <c r="AA59" s="209"/>
      <c r="AB59" s="209"/>
      <c r="AE59" s="210"/>
      <c r="AF59" s="210"/>
      <c r="AG59" s="210"/>
      <c r="AH59" s="210"/>
      <c r="AI59" s="210"/>
      <c r="AJ59" s="210"/>
      <c r="AK59" s="210"/>
      <c r="AL59" s="210"/>
      <c r="AW59" s="212"/>
      <c r="AX59" s="212"/>
      <c r="AY59" s="419"/>
      <c r="AZ59" s="419"/>
      <c r="BA59" s="419"/>
      <c r="BB59" s="419"/>
      <c r="BC59" s="213"/>
      <c r="BJ59" s="210"/>
      <c r="BK59" s="210"/>
      <c r="BL59" s="210"/>
    </row>
    <row r="60" spans="4:64" ht="12.75">
      <c r="D60" s="415"/>
      <c r="R60" s="210"/>
      <c r="S60" s="210"/>
      <c r="T60" s="210"/>
      <c r="AA60" s="209"/>
      <c r="AB60" s="209"/>
      <c r="AE60" s="210"/>
      <c r="AF60" s="210"/>
      <c r="AG60" s="210"/>
      <c r="AH60" s="210"/>
      <c r="AI60" s="210"/>
      <c r="AJ60" s="210"/>
      <c r="AK60" s="210"/>
      <c r="AL60" s="210"/>
      <c r="AW60" s="212"/>
      <c r="AX60" s="212"/>
      <c r="AY60" s="419"/>
      <c r="AZ60" s="419"/>
      <c r="BA60" s="419"/>
      <c r="BB60" s="419"/>
      <c r="BC60" s="213"/>
      <c r="BJ60" s="210"/>
      <c r="BK60" s="210"/>
      <c r="BL60" s="210"/>
    </row>
    <row r="61" spans="4:64" ht="12.75">
      <c r="D61" s="427"/>
      <c r="R61" s="210"/>
      <c r="S61" s="210"/>
      <c r="T61" s="210"/>
      <c r="AA61" s="209"/>
      <c r="AB61" s="209"/>
      <c r="AE61" s="210"/>
      <c r="AF61" s="210"/>
      <c r="AG61" s="210"/>
      <c r="AH61" s="210"/>
      <c r="AI61" s="210"/>
      <c r="AJ61" s="210"/>
      <c r="AK61" s="210"/>
      <c r="AL61" s="210"/>
      <c r="AW61" s="212"/>
      <c r="AX61" s="212"/>
      <c r="AY61" s="419"/>
      <c r="AZ61" s="419"/>
      <c r="BA61" s="419"/>
      <c r="BB61" s="419"/>
      <c r="BC61" s="213"/>
      <c r="BJ61" s="210"/>
      <c r="BK61" s="210"/>
      <c r="BL61" s="210"/>
    </row>
    <row r="62" spans="4:64" ht="12.75">
      <c r="D62" s="415"/>
      <c r="R62" s="210"/>
      <c r="S62" s="210"/>
      <c r="T62" s="210"/>
      <c r="AA62" s="209"/>
      <c r="AB62" s="209"/>
      <c r="AE62" s="210"/>
      <c r="AF62" s="210"/>
      <c r="AG62" s="210"/>
      <c r="AH62" s="210"/>
      <c r="AI62" s="210"/>
      <c r="AJ62" s="210"/>
      <c r="AK62" s="210"/>
      <c r="AL62" s="210"/>
      <c r="AW62" s="212"/>
      <c r="AX62" s="212"/>
      <c r="AY62" s="419"/>
      <c r="AZ62" s="419"/>
      <c r="BA62" s="419"/>
      <c r="BB62" s="419"/>
      <c r="BC62" s="213"/>
      <c r="BJ62" s="210"/>
      <c r="BK62" s="210"/>
      <c r="BL62" s="210"/>
    </row>
    <row r="63" spans="4:64" ht="12.75">
      <c r="D63" s="415"/>
      <c r="R63" s="210"/>
      <c r="S63" s="210"/>
      <c r="T63" s="210"/>
      <c r="AA63" s="209"/>
      <c r="AB63" s="209"/>
      <c r="AE63" s="210"/>
      <c r="AF63" s="210"/>
      <c r="AG63" s="210"/>
      <c r="AH63" s="210"/>
      <c r="AI63" s="210"/>
      <c r="AJ63" s="210"/>
      <c r="AK63" s="210"/>
      <c r="AL63" s="210"/>
      <c r="AW63" s="212"/>
      <c r="AX63" s="212"/>
      <c r="AY63" s="419"/>
      <c r="AZ63" s="419"/>
      <c r="BA63" s="419"/>
      <c r="BB63" s="419"/>
      <c r="BC63" s="213"/>
      <c r="BJ63" s="210"/>
      <c r="BK63" s="210"/>
      <c r="BL63" s="210"/>
    </row>
    <row r="64" spans="4:64" ht="12.75">
      <c r="D64" s="415"/>
      <c r="R64" s="210"/>
      <c r="S64" s="210"/>
      <c r="T64" s="210"/>
      <c r="AA64" s="209"/>
      <c r="AB64" s="209"/>
      <c r="AE64" s="210"/>
      <c r="AF64" s="210"/>
      <c r="AG64" s="210"/>
      <c r="AH64" s="210"/>
      <c r="AI64" s="210"/>
      <c r="AJ64" s="210"/>
      <c r="AK64" s="210"/>
      <c r="AL64" s="210"/>
      <c r="AW64" s="212"/>
      <c r="AX64" s="212"/>
      <c r="AY64" s="419"/>
      <c r="AZ64" s="419"/>
      <c r="BA64" s="419"/>
      <c r="BB64" s="419"/>
      <c r="BC64" s="213"/>
      <c r="BJ64" s="210"/>
      <c r="BK64" s="210"/>
      <c r="BL64" s="210"/>
    </row>
    <row r="65" spans="4:64" ht="12.75">
      <c r="D65" s="415"/>
      <c r="R65" s="210"/>
      <c r="S65" s="210"/>
      <c r="T65" s="210"/>
      <c r="AA65" s="209"/>
      <c r="AB65" s="209"/>
      <c r="AE65" s="210"/>
      <c r="AF65" s="210"/>
      <c r="AG65" s="210"/>
      <c r="AH65" s="210"/>
      <c r="AI65" s="210"/>
      <c r="AJ65" s="210"/>
      <c r="AK65" s="210"/>
      <c r="AL65" s="210"/>
      <c r="AW65" s="212"/>
      <c r="AX65" s="212"/>
      <c r="AY65" s="419"/>
      <c r="AZ65" s="419"/>
      <c r="BA65" s="419"/>
      <c r="BB65" s="419"/>
      <c r="BC65" s="213"/>
      <c r="BJ65" s="210"/>
      <c r="BK65" s="210"/>
      <c r="BL65" s="210"/>
    </row>
    <row r="66" spans="4:64" ht="12.75">
      <c r="D66" s="415"/>
      <c r="R66" s="210"/>
      <c r="S66" s="210"/>
      <c r="T66" s="210"/>
      <c r="AA66" s="209"/>
      <c r="AB66" s="209"/>
      <c r="AE66" s="210"/>
      <c r="AF66" s="210"/>
      <c r="AG66" s="210"/>
      <c r="AH66" s="210"/>
      <c r="AI66" s="210"/>
      <c r="AJ66" s="210"/>
      <c r="AK66" s="210"/>
      <c r="AL66" s="210"/>
      <c r="AW66" s="212"/>
      <c r="AX66" s="212"/>
      <c r="AY66" s="419"/>
      <c r="AZ66" s="419"/>
      <c r="BA66" s="419"/>
      <c r="BB66" s="419"/>
      <c r="BC66" s="213"/>
      <c r="BJ66" s="210"/>
      <c r="BK66" s="210"/>
      <c r="BL66" s="210"/>
    </row>
    <row r="67" spans="4:64" ht="12.75">
      <c r="D67" s="415"/>
      <c r="R67" s="210"/>
      <c r="S67" s="210"/>
      <c r="T67" s="210"/>
      <c r="AA67" s="209"/>
      <c r="AB67" s="209"/>
      <c r="AE67" s="210"/>
      <c r="AF67" s="210"/>
      <c r="AG67" s="210"/>
      <c r="AH67" s="210"/>
      <c r="AI67" s="210"/>
      <c r="AJ67" s="210"/>
      <c r="AK67" s="210"/>
      <c r="AL67" s="210"/>
      <c r="AW67" s="212"/>
      <c r="AX67" s="212"/>
      <c r="AY67" s="419"/>
      <c r="AZ67" s="419"/>
      <c r="BA67" s="419"/>
      <c r="BB67" s="419"/>
      <c r="BC67" s="213"/>
      <c r="BJ67" s="210"/>
      <c r="BK67" s="210"/>
      <c r="BL67" s="210"/>
    </row>
    <row r="68" spans="4:64" ht="12.75">
      <c r="D68" s="415"/>
      <c r="R68" s="210"/>
      <c r="S68" s="210"/>
      <c r="T68" s="210"/>
      <c r="AA68" s="209"/>
      <c r="AB68" s="209"/>
      <c r="AE68" s="210"/>
      <c r="AF68" s="210"/>
      <c r="AG68" s="210"/>
      <c r="AH68" s="210"/>
      <c r="AI68" s="210"/>
      <c r="AJ68" s="210"/>
      <c r="AK68" s="210"/>
      <c r="AL68" s="210"/>
      <c r="AW68" s="212"/>
      <c r="AX68" s="212"/>
      <c r="AY68" s="419"/>
      <c r="AZ68" s="419"/>
      <c r="BA68" s="419"/>
      <c r="BB68" s="419"/>
      <c r="BC68" s="213"/>
      <c r="BJ68" s="210"/>
      <c r="BK68" s="210"/>
      <c r="BL68" s="210"/>
    </row>
    <row r="69" spans="4:64" ht="12.75">
      <c r="D69" s="415"/>
      <c r="R69" s="210"/>
      <c r="S69" s="210"/>
      <c r="T69" s="210"/>
      <c r="AA69" s="209"/>
      <c r="AB69" s="209"/>
      <c r="AE69" s="210"/>
      <c r="AF69" s="210"/>
      <c r="AG69" s="210"/>
      <c r="AH69" s="210"/>
      <c r="AI69" s="210"/>
      <c r="AJ69" s="210"/>
      <c r="AK69" s="210"/>
      <c r="AL69" s="210"/>
      <c r="AW69" s="212"/>
      <c r="AX69" s="212"/>
      <c r="AY69" s="419"/>
      <c r="AZ69" s="419"/>
      <c r="BA69" s="419"/>
      <c r="BB69" s="419"/>
      <c r="BC69" s="213"/>
      <c r="BJ69" s="210"/>
      <c r="BK69" s="210"/>
      <c r="BL69" s="210"/>
    </row>
    <row r="70" spans="4:64" ht="12.75">
      <c r="D70" s="427"/>
      <c r="R70" s="210"/>
      <c r="S70" s="210"/>
      <c r="T70" s="210"/>
      <c r="AA70" s="209"/>
      <c r="AB70" s="209"/>
      <c r="AE70" s="210"/>
      <c r="AF70" s="210"/>
      <c r="AG70" s="210"/>
      <c r="AH70" s="210"/>
      <c r="AI70" s="210"/>
      <c r="AJ70" s="210"/>
      <c r="AK70" s="210"/>
      <c r="AL70" s="210"/>
      <c r="AW70" s="212"/>
      <c r="AX70" s="212"/>
      <c r="AY70" s="419"/>
      <c r="AZ70" s="419"/>
      <c r="BA70" s="419"/>
      <c r="BB70" s="419"/>
      <c r="BC70" s="213"/>
      <c r="BJ70" s="210"/>
      <c r="BK70" s="210"/>
      <c r="BL70" s="210"/>
    </row>
    <row r="71" spans="4:64" ht="12.75">
      <c r="D71" s="427"/>
      <c r="R71" s="210"/>
      <c r="S71" s="210"/>
      <c r="T71" s="210"/>
      <c r="AA71" s="209"/>
      <c r="AB71" s="209"/>
      <c r="AE71" s="210"/>
      <c r="AF71" s="210"/>
      <c r="AG71" s="210"/>
      <c r="AH71" s="210"/>
      <c r="AI71" s="210"/>
      <c r="AJ71" s="210"/>
      <c r="AK71" s="210"/>
      <c r="AL71" s="210"/>
      <c r="AW71" s="212"/>
      <c r="AX71" s="212"/>
      <c r="AY71" s="419"/>
      <c r="AZ71" s="419"/>
      <c r="BA71" s="419"/>
      <c r="BB71" s="419"/>
      <c r="BC71" s="213"/>
      <c r="BJ71" s="210"/>
      <c r="BK71" s="210"/>
      <c r="BL71" s="210"/>
    </row>
    <row r="72" spans="4:64" ht="12.75">
      <c r="D72" s="415"/>
      <c r="R72" s="210"/>
      <c r="S72" s="210"/>
      <c r="T72" s="210"/>
      <c r="AA72" s="209"/>
      <c r="AB72" s="209"/>
      <c r="AE72" s="210"/>
      <c r="AF72" s="210"/>
      <c r="AG72" s="210"/>
      <c r="AH72" s="210"/>
      <c r="AI72" s="210"/>
      <c r="AJ72" s="210"/>
      <c r="AK72" s="210"/>
      <c r="AL72" s="210"/>
      <c r="AW72" s="212"/>
      <c r="AX72" s="212"/>
      <c r="AY72" s="419"/>
      <c r="AZ72" s="419"/>
      <c r="BA72" s="419"/>
      <c r="BB72" s="419"/>
      <c r="BC72" s="213"/>
      <c r="BJ72" s="210"/>
      <c r="BK72" s="210"/>
      <c r="BL72" s="210"/>
    </row>
    <row r="73" spans="4:64" ht="12.75">
      <c r="D73" s="415"/>
      <c r="R73" s="210"/>
      <c r="S73" s="210"/>
      <c r="T73" s="210"/>
      <c r="AA73" s="209"/>
      <c r="AB73" s="209"/>
      <c r="AE73" s="210"/>
      <c r="AF73" s="210"/>
      <c r="AG73" s="210"/>
      <c r="AH73" s="210"/>
      <c r="AI73" s="210"/>
      <c r="AJ73" s="210"/>
      <c r="AK73" s="210"/>
      <c r="AL73" s="210"/>
      <c r="AW73" s="212"/>
      <c r="AX73" s="212"/>
      <c r="AY73" s="419"/>
      <c r="AZ73" s="419"/>
      <c r="BA73" s="419"/>
      <c r="BB73" s="419"/>
      <c r="BC73" s="213"/>
      <c r="BJ73" s="210"/>
      <c r="BK73" s="210"/>
      <c r="BL73" s="210"/>
    </row>
    <row r="74" spans="4:64" ht="12.75">
      <c r="D74" s="415"/>
      <c r="R74" s="210"/>
      <c r="S74" s="210"/>
      <c r="T74" s="210"/>
      <c r="AA74" s="209"/>
      <c r="AB74" s="209"/>
      <c r="AE74" s="210"/>
      <c r="AF74" s="210"/>
      <c r="AG74" s="210"/>
      <c r="AH74" s="210"/>
      <c r="AI74" s="210"/>
      <c r="AJ74" s="210"/>
      <c r="AK74" s="210"/>
      <c r="AL74" s="210"/>
      <c r="AW74" s="212"/>
      <c r="AX74" s="212"/>
      <c r="AY74" s="419"/>
      <c r="AZ74" s="419"/>
      <c r="BA74" s="419"/>
      <c r="BB74" s="419"/>
      <c r="BC74" s="213"/>
      <c r="BJ74" s="210"/>
      <c r="BK74" s="210"/>
      <c r="BL74" s="210"/>
    </row>
    <row r="75" spans="4:64" ht="12.75">
      <c r="D75" s="415"/>
      <c r="R75" s="210"/>
      <c r="S75" s="210"/>
      <c r="T75" s="210"/>
      <c r="AA75" s="209"/>
      <c r="AB75" s="209"/>
      <c r="AE75" s="210"/>
      <c r="AF75" s="210"/>
      <c r="AG75" s="210"/>
      <c r="AH75" s="210"/>
      <c r="AI75" s="210"/>
      <c r="AJ75" s="210"/>
      <c r="AK75" s="210"/>
      <c r="AL75" s="210"/>
      <c r="AW75" s="212"/>
      <c r="AX75" s="212"/>
      <c r="AY75" s="419"/>
      <c r="AZ75" s="419"/>
      <c r="BA75" s="419"/>
      <c r="BB75" s="419"/>
      <c r="BC75" s="213"/>
      <c r="BJ75" s="210"/>
      <c r="BK75" s="210"/>
      <c r="BL75" s="210"/>
    </row>
    <row r="76" spans="4:64" ht="12.75">
      <c r="D76" s="415"/>
      <c r="R76" s="210"/>
      <c r="S76" s="210"/>
      <c r="T76" s="210"/>
      <c r="AA76" s="209"/>
      <c r="AB76" s="209"/>
      <c r="AE76" s="210"/>
      <c r="AF76" s="210"/>
      <c r="AG76" s="210"/>
      <c r="AH76" s="210"/>
      <c r="AI76" s="210"/>
      <c r="AJ76" s="210"/>
      <c r="AK76" s="210"/>
      <c r="AL76" s="210"/>
      <c r="AW76" s="212"/>
      <c r="AX76" s="212"/>
      <c r="AY76" s="419"/>
      <c r="AZ76" s="419"/>
      <c r="BA76" s="419"/>
      <c r="BB76" s="419"/>
      <c r="BC76" s="213"/>
      <c r="BJ76" s="210"/>
      <c r="BK76" s="210"/>
      <c r="BL76" s="210"/>
    </row>
    <row r="77" spans="4:64" ht="12.75">
      <c r="D77" s="415"/>
      <c r="R77" s="210"/>
      <c r="S77" s="210"/>
      <c r="T77" s="210"/>
      <c r="AA77" s="209"/>
      <c r="AB77" s="209"/>
      <c r="AE77" s="210"/>
      <c r="AF77" s="210"/>
      <c r="AG77" s="210"/>
      <c r="AH77" s="210"/>
      <c r="AI77" s="210"/>
      <c r="AJ77" s="210"/>
      <c r="AK77" s="210"/>
      <c r="AL77" s="210"/>
      <c r="AW77" s="212"/>
      <c r="AX77" s="212"/>
      <c r="AY77" s="419"/>
      <c r="AZ77" s="419"/>
      <c r="BA77" s="419"/>
      <c r="BB77" s="419"/>
      <c r="BC77" s="213"/>
      <c r="BJ77" s="210"/>
      <c r="BK77" s="210"/>
      <c r="BL77" s="210"/>
    </row>
    <row r="78" spans="4:64" ht="12.75">
      <c r="D78" s="415"/>
      <c r="R78" s="210"/>
      <c r="S78" s="210"/>
      <c r="T78" s="210"/>
      <c r="AA78" s="209"/>
      <c r="AB78" s="209"/>
      <c r="AE78" s="210"/>
      <c r="AF78" s="210"/>
      <c r="AG78" s="210"/>
      <c r="AH78" s="210"/>
      <c r="AI78" s="210"/>
      <c r="AJ78" s="210"/>
      <c r="AK78" s="210"/>
      <c r="AL78" s="210"/>
      <c r="AY78" s="419"/>
      <c r="AZ78" s="419"/>
      <c r="BA78" s="419"/>
      <c r="BB78" s="419"/>
      <c r="BC78" s="213"/>
      <c r="BJ78" s="210"/>
      <c r="BK78" s="210"/>
      <c r="BL78" s="210"/>
    </row>
    <row r="79" spans="4:64" ht="12.75">
      <c r="D79" s="415"/>
      <c r="R79" s="210"/>
      <c r="S79" s="210"/>
      <c r="T79" s="210"/>
      <c r="AA79" s="209"/>
      <c r="AB79" s="209"/>
      <c r="AE79" s="210"/>
      <c r="AF79" s="210"/>
      <c r="AG79" s="210"/>
      <c r="AH79" s="210"/>
      <c r="AI79" s="210"/>
      <c r="AJ79" s="210"/>
      <c r="AK79" s="210"/>
      <c r="AL79" s="210"/>
      <c r="AY79" s="419"/>
      <c r="AZ79" s="419"/>
      <c r="BA79" s="419"/>
      <c r="BB79" s="419"/>
      <c r="BC79" s="213"/>
      <c r="BJ79" s="210"/>
      <c r="BK79" s="210"/>
      <c r="BL79" s="210"/>
    </row>
    <row r="80" spans="4:64" ht="12.75">
      <c r="D80" s="415"/>
      <c r="R80" s="210"/>
      <c r="S80" s="210"/>
      <c r="T80" s="210"/>
      <c r="AA80" s="209"/>
      <c r="AB80" s="209"/>
      <c r="AE80" s="210"/>
      <c r="AF80" s="210"/>
      <c r="AG80" s="210"/>
      <c r="AH80" s="210"/>
      <c r="AI80" s="210"/>
      <c r="AJ80" s="210"/>
      <c r="AK80" s="210"/>
      <c r="AL80" s="210"/>
      <c r="AY80" s="419"/>
      <c r="AZ80" s="419"/>
      <c r="BA80" s="419"/>
      <c r="BB80" s="419"/>
      <c r="BC80" s="213"/>
      <c r="BJ80" s="210"/>
      <c r="BK80" s="210"/>
      <c r="BL80" s="210"/>
    </row>
    <row r="81" spans="4:64" ht="12.75">
      <c r="D81" s="415"/>
      <c r="R81" s="210"/>
      <c r="S81" s="210"/>
      <c r="T81" s="210"/>
      <c r="AA81" s="209"/>
      <c r="AB81" s="209"/>
      <c r="AE81" s="210"/>
      <c r="AF81" s="210"/>
      <c r="AG81" s="210"/>
      <c r="AH81" s="210"/>
      <c r="AI81" s="210"/>
      <c r="AJ81" s="210"/>
      <c r="AK81" s="210"/>
      <c r="AL81" s="210"/>
      <c r="AY81" s="419"/>
      <c r="AZ81" s="419"/>
      <c r="BA81" s="419"/>
      <c r="BB81" s="419"/>
      <c r="BC81" s="213"/>
      <c r="BJ81" s="210"/>
      <c r="BK81" s="210"/>
      <c r="BL81" s="210"/>
    </row>
    <row r="82" spans="4:64" ht="12.75">
      <c r="D82" s="415"/>
      <c r="R82" s="210"/>
      <c r="S82" s="210"/>
      <c r="T82" s="210"/>
      <c r="AA82" s="209"/>
      <c r="AB82" s="209"/>
      <c r="AE82" s="210"/>
      <c r="AF82" s="210"/>
      <c r="AG82" s="210"/>
      <c r="AH82" s="210"/>
      <c r="AI82" s="210"/>
      <c r="AJ82" s="210"/>
      <c r="AK82" s="210"/>
      <c r="AL82" s="210"/>
      <c r="AY82" s="419"/>
      <c r="AZ82" s="419"/>
      <c r="BA82" s="419"/>
      <c r="BB82" s="419"/>
      <c r="BC82" s="213"/>
      <c r="BJ82" s="210"/>
      <c r="BK82" s="210"/>
      <c r="BL82" s="210"/>
    </row>
    <row r="83" spans="18:64" ht="69" customHeight="1">
      <c r="R83" s="210"/>
      <c r="S83" s="210"/>
      <c r="T83" s="210"/>
      <c r="AA83" s="209"/>
      <c r="AB83" s="209"/>
      <c r="AE83" s="210"/>
      <c r="AF83" s="210"/>
      <c r="AG83" s="210"/>
      <c r="AH83" s="210"/>
      <c r="AI83" s="210"/>
      <c r="AJ83" s="210"/>
      <c r="AK83" s="210"/>
      <c r="AL83" s="210"/>
      <c r="BC83" s="213"/>
      <c r="BJ83" s="210"/>
      <c r="BK83" s="210"/>
      <c r="BL83" s="210"/>
    </row>
    <row r="84" spans="18:64" ht="69" customHeight="1">
      <c r="R84" s="210"/>
      <c r="S84" s="210"/>
      <c r="T84" s="210"/>
      <c r="AA84" s="209"/>
      <c r="AB84" s="209"/>
      <c r="AE84" s="210"/>
      <c r="AF84" s="210"/>
      <c r="AG84" s="210"/>
      <c r="AH84" s="210"/>
      <c r="AI84" s="210"/>
      <c r="AJ84" s="210"/>
      <c r="AK84" s="210"/>
      <c r="AL84" s="210"/>
      <c r="BC84" s="213"/>
      <c r="BJ84" s="210"/>
      <c r="BK84" s="210"/>
      <c r="BL84" s="210"/>
    </row>
    <row r="85" spans="18:64" ht="69" customHeight="1">
      <c r="R85" s="210"/>
      <c r="S85" s="210"/>
      <c r="T85" s="210"/>
      <c r="AA85" s="209"/>
      <c r="AB85" s="209"/>
      <c r="AE85" s="210"/>
      <c r="AF85" s="210"/>
      <c r="AG85" s="210"/>
      <c r="AH85" s="210"/>
      <c r="AI85" s="210"/>
      <c r="AJ85" s="210"/>
      <c r="AK85" s="210"/>
      <c r="AL85" s="210"/>
      <c r="BC85" s="213"/>
      <c r="BJ85" s="210"/>
      <c r="BK85" s="210"/>
      <c r="BL85" s="210"/>
    </row>
    <row r="86" spans="18:64" ht="69" customHeight="1">
      <c r="R86" s="210"/>
      <c r="S86" s="210"/>
      <c r="T86" s="210"/>
      <c r="AA86" s="209"/>
      <c r="AB86" s="209"/>
      <c r="AE86" s="210"/>
      <c r="AF86" s="210"/>
      <c r="AG86" s="210"/>
      <c r="AH86" s="210"/>
      <c r="AI86" s="210"/>
      <c r="AJ86" s="210"/>
      <c r="AK86" s="210"/>
      <c r="AL86" s="210"/>
      <c r="BC86" s="213"/>
      <c r="BJ86" s="210"/>
      <c r="BK86" s="210"/>
      <c r="BL86" s="210"/>
    </row>
    <row r="87" spans="18:64" ht="69" customHeight="1">
      <c r="R87" s="210"/>
      <c r="S87" s="210"/>
      <c r="T87" s="210"/>
      <c r="AA87" s="209"/>
      <c r="AB87" s="209"/>
      <c r="AE87" s="210"/>
      <c r="AF87" s="210"/>
      <c r="AG87" s="210"/>
      <c r="AH87" s="210"/>
      <c r="AI87" s="210"/>
      <c r="AJ87" s="210"/>
      <c r="AK87" s="210"/>
      <c r="AL87" s="210"/>
      <c r="BC87" s="213"/>
      <c r="BJ87" s="210"/>
      <c r="BK87" s="210"/>
      <c r="BL87" s="210"/>
    </row>
    <row r="88" spans="18:64" ht="69" customHeight="1">
      <c r="R88" s="210"/>
      <c r="S88" s="210"/>
      <c r="T88" s="210"/>
      <c r="AA88" s="209"/>
      <c r="AB88" s="209"/>
      <c r="AE88" s="210"/>
      <c r="AF88" s="210"/>
      <c r="AG88" s="210"/>
      <c r="AH88" s="210"/>
      <c r="AI88" s="210"/>
      <c r="AJ88" s="210"/>
      <c r="AK88" s="210"/>
      <c r="AL88" s="210"/>
      <c r="BC88" s="213"/>
      <c r="BJ88" s="210"/>
      <c r="BK88" s="210"/>
      <c r="BL88" s="210"/>
    </row>
    <row r="89" spans="18:64" ht="69" customHeight="1">
      <c r="R89" s="210"/>
      <c r="S89" s="210"/>
      <c r="T89" s="210"/>
      <c r="AA89" s="209"/>
      <c r="AB89" s="209"/>
      <c r="AE89" s="210"/>
      <c r="AF89" s="210"/>
      <c r="AG89" s="210"/>
      <c r="AH89" s="210"/>
      <c r="AI89" s="210"/>
      <c r="AJ89" s="210"/>
      <c r="AK89" s="210"/>
      <c r="AL89" s="210"/>
      <c r="BC89" s="213"/>
      <c r="BJ89" s="210"/>
      <c r="BK89" s="210"/>
      <c r="BL89" s="210"/>
    </row>
    <row r="90" spans="18:64" ht="69" customHeight="1">
      <c r="R90" s="210"/>
      <c r="S90" s="210"/>
      <c r="T90" s="210"/>
      <c r="AA90" s="209"/>
      <c r="AB90" s="209"/>
      <c r="AE90" s="210"/>
      <c r="AF90" s="210"/>
      <c r="AG90" s="210"/>
      <c r="AH90" s="210"/>
      <c r="AI90" s="210"/>
      <c r="AJ90" s="210"/>
      <c r="AK90" s="210"/>
      <c r="AL90" s="210"/>
      <c r="BC90" s="213"/>
      <c r="BJ90" s="210"/>
      <c r="BK90" s="210"/>
      <c r="BL90" s="210"/>
    </row>
    <row r="91" spans="18:64" ht="69" customHeight="1">
      <c r="R91" s="210"/>
      <c r="S91" s="210"/>
      <c r="T91" s="210"/>
      <c r="AA91" s="209"/>
      <c r="AB91" s="209"/>
      <c r="AE91" s="210"/>
      <c r="AF91" s="210"/>
      <c r="AG91" s="210"/>
      <c r="AH91" s="210"/>
      <c r="AI91" s="210"/>
      <c r="AJ91" s="210"/>
      <c r="AK91" s="210"/>
      <c r="AL91" s="210"/>
      <c r="BC91" s="213"/>
      <c r="BJ91" s="210"/>
      <c r="BK91" s="210"/>
      <c r="BL91" s="210"/>
    </row>
    <row r="92" spans="18:64" ht="69" customHeight="1">
      <c r="R92" s="210"/>
      <c r="S92" s="210"/>
      <c r="T92" s="210"/>
      <c r="AA92" s="209"/>
      <c r="AB92" s="209"/>
      <c r="AE92" s="210"/>
      <c r="AF92" s="210"/>
      <c r="AG92" s="210"/>
      <c r="AH92" s="210"/>
      <c r="AI92" s="210"/>
      <c r="AJ92" s="210"/>
      <c r="AK92" s="210"/>
      <c r="AL92" s="210"/>
      <c r="BC92" s="213"/>
      <c r="BJ92" s="210"/>
      <c r="BK92" s="210"/>
      <c r="BL92" s="210"/>
    </row>
    <row r="93" spans="18:64" ht="69" customHeight="1">
      <c r="R93" s="210"/>
      <c r="S93" s="210"/>
      <c r="T93" s="210"/>
      <c r="AA93" s="209"/>
      <c r="AB93" s="209"/>
      <c r="AE93" s="210"/>
      <c r="AF93" s="210"/>
      <c r="AG93" s="210"/>
      <c r="AH93" s="210"/>
      <c r="AI93" s="210"/>
      <c r="AJ93" s="210"/>
      <c r="AK93" s="210"/>
      <c r="AL93" s="210"/>
      <c r="BC93" s="213"/>
      <c r="BJ93" s="210"/>
      <c r="BK93" s="210"/>
      <c r="BL93" s="210"/>
    </row>
    <row r="94" spans="18:64" ht="69" customHeight="1">
      <c r="R94" s="210"/>
      <c r="S94" s="210"/>
      <c r="T94" s="210"/>
      <c r="AA94" s="209"/>
      <c r="AB94" s="209"/>
      <c r="AE94" s="210"/>
      <c r="AF94" s="210"/>
      <c r="AG94" s="210"/>
      <c r="AH94" s="210"/>
      <c r="AI94" s="210"/>
      <c r="AJ94" s="210"/>
      <c r="AK94" s="210"/>
      <c r="AL94" s="210"/>
      <c r="BC94" s="213"/>
      <c r="BJ94" s="210"/>
      <c r="BK94" s="210"/>
      <c r="BL94" s="210"/>
    </row>
    <row r="95" spans="18:64" ht="69" customHeight="1">
      <c r="R95" s="210"/>
      <c r="S95" s="210"/>
      <c r="T95" s="210"/>
      <c r="AA95" s="209"/>
      <c r="AB95" s="209"/>
      <c r="AE95" s="210"/>
      <c r="AF95" s="210"/>
      <c r="AG95" s="210"/>
      <c r="AH95" s="210"/>
      <c r="AI95" s="210"/>
      <c r="AJ95" s="210"/>
      <c r="AK95" s="210"/>
      <c r="AL95" s="210"/>
      <c r="BC95" s="213"/>
      <c r="BJ95" s="210"/>
      <c r="BK95" s="210"/>
      <c r="BL95" s="210"/>
    </row>
    <row r="96" spans="18:64" ht="69" customHeight="1">
      <c r="R96" s="210"/>
      <c r="S96" s="210"/>
      <c r="T96" s="210"/>
      <c r="AA96" s="209"/>
      <c r="AB96" s="209"/>
      <c r="AE96" s="210"/>
      <c r="AF96" s="210"/>
      <c r="AG96" s="210"/>
      <c r="AH96" s="210"/>
      <c r="AI96" s="210"/>
      <c r="AJ96" s="210"/>
      <c r="AK96" s="210"/>
      <c r="AL96" s="210"/>
      <c r="BC96" s="213"/>
      <c r="BJ96" s="210"/>
      <c r="BK96" s="210"/>
      <c r="BL96" s="210"/>
    </row>
    <row r="97" spans="18:64" ht="69" customHeight="1">
      <c r="R97" s="210"/>
      <c r="S97" s="210"/>
      <c r="T97" s="210"/>
      <c r="AA97" s="209"/>
      <c r="AB97" s="209"/>
      <c r="AE97" s="210"/>
      <c r="AF97" s="210"/>
      <c r="AG97" s="210"/>
      <c r="AH97" s="210"/>
      <c r="AI97" s="210"/>
      <c r="AJ97" s="210"/>
      <c r="AK97" s="210"/>
      <c r="AL97" s="210"/>
      <c r="BC97" s="213"/>
      <c r="BJ97" s="210"/>
      <c r="BK97" s="210"/>
      <c r="BL97" s="210"/>
    </row>
    <row r="98" spans="18:64" ht="69" customHeight="1">
      <c r="R98" s="210"/>
      <c r="S98" s="210"/>
      <c r="T98" s="210"/>
      <c r="AA98" s="209"/>
      <c r="AB98" s="209"/>
      <c r="AE98" s="210"/>
      <c r="AF98" s="210"/>
      <c r="AG98" s="210"/>
      <c r="AH98" s="210"/>
      <c r="AI98" s="210"/>
      <c r="AJ98" s="210"/>
      <c r="AK98" s="210"/>
      <c r="AL98" s="210"/>
      <c r="BC98" s="213"/>
      <c r="BJ98" s="210"/>
      <c r="BK98" s="210"/>
      <c r="BL98" s="210"/>
    </row>
    <row r="99" spans="18:64" ht="69" customHeight="1">
      <c r="R99" s="210"/>
      <c r="S99" s="210"/>
      <c r="T99" s="210"/>
      <c r="AA99" s="209"/>
      <c r="AB99" s="209"/>
      <c r="AE99" s="210"/>
      <c r="AF99" s="210"/>
      <c r="AG99" s="210"/>
      <c r="AH99" s="210"/>
      <c r="AI99" s="210"/>
      <c r="AJ99" s="210"/>
      <c r="AK99" s="210"/>
      <c r="AL99" s="210"/>
      <c r="BC99" s="213"/>
      <c r="BJ99" s="210"/>
      <c r="BK99" s="210"/>
      <c r="BL99" s="210"/>
    </row>
    <row r="100" spans="18:64" ht="69" customHeight="1">
      <c r="R100" s="210"/>
      <c r="S100" s="210"/>
      <c r="T100" s="210"/>
      <c r="AA100" s="209"/>
      <c r="AB100" s="209"/>
      <c r="AE100" s="210"/>
      <c r="AF100" s="210"/>
      <c r="AG100" s="210"/>
      <c r="AH100" s="210"/>
      <c r="AI100" s="210"/>
      <c r="AJ100" s="210"/>
      <c r="AK100" s="210"/>
      <c r="AL100" s="210"/>
      <c r="BC100" s="213"/>
      <c r="BJ100" s="210"/>
      <c r="BK100" s="210"/>
      <c r="BL100" s="210"/>
    </row>
    <row r="101" spans="18:64" ht="69" customHeight="1">
      <c r="R101" s="210"/>
      <c r="S101" s="210"/>
      <c r="T101" s="210"/>
      <c r="AA101" s="209"/>
      <c r="AB101" s="209"/>
      <c r="AE101" s="210"/>
      <c r="AF101" s="210"/>
      <c r="AG101" s="210"/>
      <c r="AH101" s="210"/>
      <c r="AI101" s="210"/>
      <c r="AJ101" s="210"/>
      <c r="AK101" s="210"/>
      <c r="AL101" s="210"/>
      <c r="BC101" s="213"/>
      <c r="BJ101" s="210"/>
      <c r="BK101" s="210"/>
      <c r="BL101" s="210"/>
    </row>
    <row r="102" spans="18:64" ht="69" customHeight="1">
      <c r="R102" s="210"/>
      <c r="S102" s="210"/>
      <c r="T102" s="210"/>
      <c r="AA102" s="209"/>
      <c r="AB102" s="209"/>
      <c r="AE102" s="210"/>
      <c r="AF102" s="210"/>
      <c r="AG102" s="210"/>
      <c r="AH102" s="210"/>
      <c r="AI102" s="210"/>
      <c r="AJ102" s="210"/>
      <c r="AK102" s="210"/>
      <c r="AL102" s="210"/>
      <c r="BC102" s="213"/>
      <c r="BJ102" s="210"/>
      <c r="BK102" s="210"/>
      <c r="BL102" s="210"/>
    </row>
    <row r="103" spans="18:64" ht="69" customHeight="1">
      <c r="R103" s="210"/>
      <c r="S103" s="210"/>
      <c r="T103" s="210"/>
      <c r="AA103" s="209"/>
      <c r="AB103" s="209"/>
      <c r="AE103" s="210"/>
      <c r="AF103" s="210"/>
      <c r="AG103" s="210"/>
      <c r="AH103" s="210"/>
      <c r="AI103" s="210"/>
      <c r="AJ103" s="210"/>
      <c r="AK103" s="210"/>
      <c r="AL103" s="210"/>
      <c r="BC103" s="213"/>
      <c r="BJ103" s="210"/>
      <c r="BK103" s="210"/>
      <c r="BL103" s="210"/>
    </row>
    <row r="104" spans="18:64" ht="69" customHeight="1">
      <c r="R104" s="210"/>
      <c r="S104" s="210"/>
      <c r="T104" s="210"/>
      <c r="AA104" s="209"/>
      <c r="AB104" s="209"/>
      <c r="AE104" s="210"/>
      <c r="AF104" s="210"/>
      <c r="AG104" s="210"/>
      <c r="AH104" s="210"/>
      <c r="AI104" s="210"/>
      <c r="AJ104" s="210"/>
      <c r="AK104" s="210"/>
      <c r="AL104" s="210"/>
      <c r="BC104" s="213"/>
      <c r="BJ104" s="210"/>
      <c r="BK104" s="210"/>
      <c r="BL104" s="210"/>
    </row>
    <row r="105" spans="18:64" ht="69" customHeight="1">
      <c r="R105" s="210"/>
      <c r="S105" s="210"/>
      <c r="T105" s="210"/>
      <c r="AA105" s="209"/>
      <c r="AB105" s="209"/>
      <c r="AE105" s="210"/>
      <c r="AF105" s="210"/>
      <c r="AG105" s="210"/>
      <c r="AH105" s="210"/>
      <c r="AI105" s="210"/>
      <c r="AJ105" s="210"/>
      <c r="AK105" s="210"/>
      <c r="AL105" s="210"/>
      <c r="BC105" s="213"/>
      <c r="BJ105" s="210"/>
      <c r="BK105" s="210"/>
      <c r="BL105" s="210"/>
    </row>
    <row r="106" spans="18:64" ht="69" customHeight="1">
      <c r="R106" s="210"/>
      <c r="S106" s="210"/>
      <c r="T106" s="210"/>
      <c r="AA106" s="209"/>
      <c r="AB106" s="209"/>
      <c r="AE106" s="210"/>
      <c r="AF106" s="210"/>
      <c r="AG106" s="210"/>
      <c r="AH106" s="210"/>
      <c r="AI106" s="210"/>
      <c r="AJ106" s="210"/>
      <c r="AK106" s="210"/>
      <c r="AL106" s="210"/>
      <c r="BC106" s="213"/>
      <c r="BJ106" s="210"/>
      <c r="BK106" s="210"/>
      <c r="BL106" s="210"/>
    </row>
    <row r="107" spans="18:64" ht="69" customHeight="1">
      <c r="R107" s="210"/>
      <c r="S107" s="210"/>
      <c r="T107" s="210"/>
      <c r="AA107" s="209"/>
      <c r="AB107" s="209"/>
      <c r="AE107" s="210"/>
      <c r="AF107" s="210"/>
      <c r="AG107" s="210"/>
      <c r="AH107" s="210"/>
      <c r="AI107" s="210"/>
      <c r="AJ107" s="210"/>
      <c r="AK107" s="210"/>
      <c r="AL107" s="210"/>
      <c r="BC107" s="213"/>
      <c r="BJ107" s="210"/>
      <c r="BK107" s="210"/>
      <c r="BL107" s="210"/>
    </row>
    <row r="108" spans="18:64" ht="69" customHeight="1">
      <c r="R108" s="210"/>
      <c r="S108" s="210"/>
      <c r="T108" s="210"/>
      <c r="AA108" s="209"/>
      <c r="AB108" s="209"/>
      <c r="AE108" s="210"/>
      <c r="AF108" s="210"/>
      <c r="AG108" s="210"/>
      <c r="AH108" s="210"/>
      <c r="AI108" s="210"/>
      <c r="AJ108" s="210"/>
      <c r="AK108" s="210"/>
      <c r="AL108" s="210"/>
      <c r="BC108" s="213"/>
      <c r="BJ108" s="210"/>
      <c r="BK108" s="210"/>
      <c r="BL108" s="210"/>
    </row>
    <row r="109" spans="18:64" ht="69" customHeight="1">
      <c r="R109" s="210"/>
      <c r="S109" s="210"/>
      <c r="T109" s="210"/>
      <c r="AA109" s="209"/>
      <c r="AB109" s="209"/>
      <c r="AE109" s="210"/>
      <c r="AF109" s="210"/>
      <c r="AG109" s="210"/>
      <c r="AH109" s="210"/>
      <c r="AI109" s="210"/>
      <c r="AJ109" s="210"/>
      <c r="AK109" s="210"/>
      <c r="AL109" s="210"/>
      <c r="BC109" s="213"/>
      <c r="BJ109" s="210"/>
      <c r="BK109" s="210"/>
      <c r="BL109" s="210"/>
    </row>
    <row r="110" spans="18:64" ht="69" customHeight="1">
      <c r="R110" s="210"/>
      <c r="S110" s="210"/>
      <c r="T110" s="210"/>
      <c r="AA110" s="209"/>
      <c r="AB110" s="209"/>
      <c r="AE110" s="210"/>
      <c r="AF110" s="210"/>
      <c r="AG110" s="210"/>
      <c r="AH110" s="210"/>
      <c r="AI110" s="210"/>
      <c r="AJ110" s="210"/>
      <c r="AK110" s="210"/>
      <c r="AL110" s="210"/>
      <c r="BC110" s="213"/>
      <c r="BJ110" s="210"/>
      <c r="BK110" s="210"/>
      <c r="BL110" s="210"/>
    </row>
    <row r="111" spans="18:64" ht="69" customHeight="1">
      <c r="R111" s="210"/>
      <c r="S111" s="210"/>
      <c r="T111" s="210"/>
      <c r="AA111" s="209"/>
      <c r="AB111" s="209"/>
      <c r="AE111" s="210"/>
      <c r="AF111" s="210"/>
      <c r="AG111" s="210"/>
      <c r="AH111" s="210"/>
      <c r="AI111" s="210"/>
      <c r="AJ111" s="210"/>
      <c r="AK111" s="210"/>
      <c r="AL111" s="210"/>
      <c r="BC111" s="213"/>
      <c r="BJ111" s="210"/>
      <c r="BK111" s="210"/>
      <c r="BL111" s="210"/>
    </row>
    <row r="112" spans="18:64" ht="69" customHeight="1">
      <c r="R112" s="210"/>
      <c r="S112" s="210"/>
      <c r="T112" s="210"/>
      <c r="AA112" s="209"/>
      <c r="AB112" s="209"/>
      <c r="AE112" s="210"/>
      <c r="AF112" s="210"/>
      <c r="AG112" s="210"/>
      <c r="AH112" s="210"/>
      <c r="AI112" s="210"/>
      <c r="AJ112" s="210"/>
      <c r="AK112" s="210"/>
      <c r="AL112" s="210"/>
      <c r="BC112" s="213"/>
      <c r="BJ112" s="210"/>
      <c r="BK112" s="210"/>
      <c r="BL112" s="210"/>
    </row>
    <row r="113" spans="18:64" ht="69" customHeight="1">
      <c r="R113" s="210"/>
      <c r="S113" s="210"/>
      <c r="T113" s="210"/>
      <c r="AA113" s="209"/>
      <c r="AB113" s="209"/>
      <c r="AE113" s="210"/>
      <c r="AF113" s="210"/>
      <c r="AG113" s="210"/>
      <c r="AH113" s="210"/>
      <c r="AI113" s="210"/>
      <c r="AJ113" s="210"/>
      <c r="AK113" s="210"/>
      <c r="AL113" s="210"/>
      <c r="BC113" s="213"/>
      <c r="BJ113" s="210"/>
      <c r="BK113" s="210"/>
      <c r="BL113" s="210"/>
    </row>
    <row r="114" spans="18:64" ht="69" customHeight="1">
      <c r="R114" s="210"/>
      <c r="S114" s="210"/>
      <c r="T114" s="210"/>
      <c r="AA114" s="209"/>
      <c r="AB114" s="209"/>
      <c r="AE114" s="210"/>
      <c r="AF114" s="210"/>
      <c r="AG114" s="210"/>
      <c r="AH114" s="210"/>
      <c r="AI114" s="210"/>
      <c r="AJ114" s="210"/>
      <c r="AK114" s="210"/>
      <c r="AL114" s="210"/>
      <c r="BC114" s="213"/>
      <c r="BJ114" s="210"/>
      <c r="BK114" s="210"/>
      <c r="BL114" s="210"/>
    </row>
    <row r="115" spans="18:64" ht="69" customHeight="1">
      <c r="R115" s="210"/>
      <c r="S115" s="210"/>
      <c r="T115" s="210"/>
      <c r="AA115" s="209"/>
      <c r="AB115" s="209"/>
      <c r="AE115" s="210"/>
      <c r="AF115" s="210"/>
      <c r="AG115" s="210"/>
      <c r="AH115" s="210"/>
      <c r="AI115" s="210"/>
      <c r="AJ115" s="210"/>
      <c r="AK115" s="210"/>
      <c r="AL115" s="210"/>
      <c r="BC115" s="213"/>
      <c r="BJ115" s="210"/>
      <c r="BK115" s="210"/>
      <c r="BL115" s="210"/>
    </row>
    <row r="116" spans="18:64" ht="69" customHeight="1">
      <c r="R116" s="210"/>
      <c r="S116" s="210"/>
      <c r="T116" s="210"/>
      <c r="AA116" s="209"/>
      <c r="AB116" s="209"/>
      <c r="AE116" s="210"/>
      <c r="AF116" s="210"/>
      <c r="AG116" s="210"/>
      <c r="AH116" s="210"/>
      <c r="AI116" s="210"/>
      <c r="AJ116" s="210"/>
      <c r="AK116" s="210"/>
      <c r="AL116" s="210"/>
      <c r="BC116" s="213"/>
      <c r="BJ116" s="210"/>
      <c r="BK116" s="210"/>
      <c r="BL116" s="210"/>
    </row>
    <row r="117" spans="18:64" ht="69" customHeight="1">
      <c r="R117" s="210"/>
      <c r="S117" s="210"/>
      <c r="T117" s="210"/>
      <c r="AA117" s="209"/>
      <c r="AB117" s="209"/>
      <c r="AE117" s="210"/>
      <c r="AF117" s="210"/>
      <c r="AG117" s="210"/>
      <c r="AH117" s="210"/>
      <c r="AI117" s="210"/>
      <c r="AJ117" s="210"/>
      <c r="AK117" s="210"/>
      <c r="AL117" s="210"/>
      <c r="BC117" s="213"/>
      <c r="BJ117" s="210"/>
      <c r="BK117" s="210"/>
      <c r="BL117" s="210"/>
    </row>
    <row r="118" spans="18:64" ht="69" customHeight="1">
      <c r="R118" s="210"/>
      <c r="S118" s="210"/>
      <c r="T118" s="210"/>
      <c r="AA118" s="209"/>
      <c r="AB118" s="209"/>
      <c r="AE118" s="210"/>
      <c r="AF118" s="210"/>
      <c r="AG118" s="210"/>
      <c r="AH118" s="210"/>
      <c r="AI118" s="210"/>
      <c r="AJ118" s="210"/>
      <c r="AK118" s="210"/>
      <c r="AL118" s="210"/>
      <c r="BC118" s="213"/>
      <c r="BJ118" s="210"/>
      <c r="BK118" s="210"/>
      <c r="BL118" s="210"/>
    </row>
    <row r="119" spans="18:64" ht="69" customHeight="1">
      <c r="R119" s="210"/>
      <c r="S119" s="210"/>
      <c r="T119" s="210"/>
      <c r="AA119" s="209"/>
      <c r="AB119" s="209"/>
      <c r="AE119" s="210"/>
      <c r="AF119" s="210"/>
      <c r="AG119" s="210"/>
      <c r="AH119" s="210"/>
      <c r="AI119" s="210"/>
      <c r="AJ119" s="210"/>
      <c r="AK119" s="210"/>
      <c r="AL119" s="210"/>
      <c r="BC119" s="213"/>
      <c r="BJ119" s="210"/>
      <c r="BK119" s="210"/>
      <c r="BL119" s="210"/>
    </row>
    <row r="120" spans="18:64" ht="69" customHeight="1">
      <c r="R120" s="210"/>
      <c r="S120" s="210"/>
      <c r="T120" s="210"/>
      <c r="AA120" s="209"/>
      <c r="AB120" s="209"/>
      <c r="AE120" s="210"/>
      <c r="AF120" s="210"/>
      <c r="AG120" s="210"/>
      <c r="AH120" s="210"/>
      <c r="AI120" s="210"/>
      <c r="AJ120" s="210"/>
      <c r="AK120" s="210"/>
      <c r="AL120" s="210"/>
      <c r="BC120" s="213"/>
      <c r="BJ120" s="210"/>
      <c r="BK120" s="210"/>
      <c r="BL120" s="210"/>
    </row>
    <row r="121" spans="18:64" ht="69" customHeight="1">
      <c r="R121" s="210"/>
      <c r="S121" s="210"/>
      <c r="T121" s="210"/>
      <c r="AA121" s="209"/>
      <c r="AB121" s="209"/>
      <c r="AE121" s="210"/>
      <c r="AF121" s="210"/>
      <c r="AG121" s="210"/>
      <c r="AH121" s="210"/>
      <c r="AI121" s="210"/>
      <c r="AJ121" s="210"/>
      <c r="AK121" s="210"/>
      <c r="AL121" s="210"/>
      <c r="BC121" s="213"/>
      <c r="BJ121" s="210"/>
      <c r="BK121" s="210"/>
      <c r="BL121" s="210"/>
    </row>
    <row r="122" spans="18:64" ht="69" customHeight="1">
      <c r="R122" s="210"/>
      <c r="S122" s="210"/>
      <c r="T122" s="210"/>
      <c r="AA122" s="209"/>
      <c r="AB122" s="209"/>
      <c r="AE122" s="210"/>
      <c r="AF122" s="210"/>
      <c r="AG122" s="210"/>
      <c r="AH122" s="210"/>
      <c r="AI122" s="210"/>
      <c r="AJ122" s="210"/>
      <c r="AK122" s="210"/>
      <c r="AL122" s="210"/>
      <c r="BC122" s="213"/>
      <c r="BJ122" s="210"/>
      <c r="BK122" s="210"/>
      <c r="BL122" s="210"/>
    </row>
    <row r="123" spans="18:64" ht="69" customHeight="1">
      <c r="R123" s="210"/>
      <c r="S123" s="210"/>
      <c r="T123" s="210"/>
      <c r="AA123" s="209"/>
      <c r="AB123" s="209"/>
      <c r="AE123" s="210"/>
      <c r="AF123" s="210"/>
      <c r="AG123" s="210"/>
      <c r="AH123" s="210"/>
      <c r="AI123" s="210"/>
      <c r="AJ123" s="210"/>
      <c r="AK123" s="210"/>
      <c r="AL123" s="210"/>
      <c r="BC123" s="213"/>
      <c r="BJ123" s="210"/>
      <c r="BK123" s="210"/>
      <c r="BL123" s="210"/>
    </row>
    <row r="124" spans="18:64" ht="69" customHeight="1">
      <c r="R124" s="210"/>
      <c r="S124" s="210"/>
      <c r="T124" s="210"/>
      <c r="AA124" s="209"/>
      <c r="AB124" s="209"/>
      <c r="AE124" s="210"/>
      <c r="AF124" s="210"/>
      <c r="AG124" s="210"/>
      <c r="AH124" s="210"/>
      <c r="AI124" s="210"/>
      <c r="AJ124" s="210"/>
      <c r="AK124" s="210"/>
      <c r="AL124" s="210"/>
      <c r="BC124" s="213"/>
      <c r="BJ124" s="210"/>
      <c r="BK124" s="210"/>
      <c r="BL124" s="210"/>
    </row>
    <row r="125" spans="18:64" ht="69" customHeight="1">
      <c r="R125" s="210"/>
      <c r="S125" s="210"/>
      <c r="T125" s="210"/>
      <c r="AA125" s="209"/>
      <c r="AB125" s="209"/>
      <c r="AE125" s="210"/>
      <c r="AF125" s="210"/>
      <c r="AG125" s="210"/>
      <c r="AH125" s="210"/>
      <c r="AI125" s="210"/>
      <c r="AJ125" s="210"/>
      <c r="AK125" s="210"/>
      <c r="AL125" s="210"/>
      <c r="BC125" s="213"/>
      <c r="BJ125" s="210"/>
      <c r="BK125" s="210"/>
      <c r="BL125" s="210"/>
    </row>
    <row r="126" spans="18:64" ht="69" customHeight="1">
      <c r="R126" s="210"/>
      <c r="S126" s="210"/>
      <c r="T126" s="210"/>
      <c r="AA126" s="209"/>
      <c r="AB126" s="209"/>
      <c r="AE126" s="210"/>
      <c r="AF126" s="210"/>
      <c r="AG126" s="210"/>
      <c r="AH126" s="210"/>
      <c r="AI126" s="210"/>
      <c r="AJ126" s="210"/>
      <c r="AK126" s="210"/>
      <c r="AL126" s="210"/>
      <c r="BC126" s="213"/>
      <c r="BJ126" s="210"/>
      <c r="BK126" s="210"/>
      <c r="BL126" s="210"/>
    </row>
    <row r="127" spans="18:64" ht="69" customHeight="1">
      <c r="R127" s="210"/>
      <c r="S127" s="210"/>
      <c r="T127" s="210"/>
      <c r="AA127" s="209"/>
      <c r="AB127" s="209"/>
      <c r="AE127" s="210"/>
      <c r="AF127" s="210"/>
      <c r="AG127" s="210"/>
      <c r="AH127" s="210"/>
      <c r="AI127" s="210"/>
      <c r="AJ127" s="210"/>
      <c r="AK127" s="210"/>
      <c r="AL127" s="210"/>
      <c r="BC127" s="213"/>
      <c r="BJ127" s="210"/>
      <c r="BK127" s="210"/>
      <c r="BL127" s="210"/>
    </row>
    <row r="128" spans="18:64" ht="69" customHeight="1">
      <c r="R128" s="210"/>
      <c r="S128" s="210"/>
      <c r="T128" s="210"/>
      <c r="AA128" s="209"/>
      <c r="AB128" s="209"/>
      <c r="AE128" s="210"/>
      <c r="AF128" s="210"/>
      <c r="AG128" s="210"/>
      <c r="AH128" s="210"/>
      <c r="AI128" s="210"/>
      <c r="AJ128" s="210"/>
      <c r="AK128" s="210"/>
      <c r="AL128" s="210"/>
      <c r="BC128" s="213"/>
      <c r="BJ128" s="210"/>
      <c r="BK128" s="210"/>
      <c r="BL128" s="210"/>
    </row>
    <row r="129" spans="18:64" ht="69" customHeight="1">
      <c r="R129" s="210"/>
      <c r="S129" s="210"/>
      <c r="T129" s="210"/>
      <c r="AA129" s="209"/>
      <c r="AB129" s="209"/>
      <c r="AE129" s="210"/>
      <c r="AF129" s="210"/>
      <c r="AG129" s="210"/>
      <c r="AH129" s="210"/>
      <c r="AI129" s="210"/>
      <c r="AJ129" s="210"/>
      <c r="AK129" s="210"/>
      <c r="AL129" s="210"/>
      <c r="BC129" s="213"/>
      <c r="BJ129" s="210"/>
      <c r="BK129" s="210"/>
      <c r="BL129" s="210"/>
    </row>
    <row r="130" spans="18:64" ht="69" customHeight="1">
      <c r="R130" s="210"/>
      <c r="S130" s="210"/>
      <c r="T130" s="210"/>
      <c r="AA130" s="209"/>
      <c r="AB130" s="209"/>
      <c r="AE130" s="210"/>
      <c r="AF130" s="210"/>
      <c r="AG130" s="210"/>
      <c r="AH130" s="210"/>
      <c r="AI130" s="210"/>
      <c r="AJ130" s="210"/>
      <c r="AK130" s="210"/>
      <c r="AL130" s="210"/>
      <c r="BC130" s="213"/>
      <c r="BJ130" s="210"/>
      <c r="BK130" s="210"/>
      <c r="BL130" s="210"/>
    </row>
    <row r="131" spans="18:64" ht="69" customHeight="1">
      <c r="R131" s="210"/>
      <c r="S131" s="210"/>
      <c r="T131" s="210"/>
      <c r="AA131" s="209"/>
      <c r="AB131" s="209"/>
      <c r="AE131" s="210"/>
      <c r="AF131" s="210"/>
      <c r="AG131" s="210"/>
      <c r="AH131" s="210"/>
      <c r="AI131" s="210"/>
      <c r="AJ131" s="210"/>
      <c r="AK131" s="210"/>
      <c r="AL131" s="210"/>
      <c r="BC131" s="213"/>
      <c r="BJ131" s="210"/>
      <c r="BK131" s="210"/>
      <c r="BL131" s="210"/>
    </row>
    <row r="132" spans="18:64" ht="69" customHeight="1">
      <c r="R132" s="210"/>
      <c r="S132" s="210"/>
      <c r="T132" s="210"/>
      <c r="AA132" s="209"/>
      <c r="AB132" s="209"/>
      <c r="AE132" s="210"/>
      <c r="AF132" s="210"/>
      <c r="AG132" s="210"/>
      <c r="AH132" s="210"/>
      <c r="AI132" s="210"/>
      <c r="AJ132" s="210"/>
      <c r="AK132" s="210"/>
      <c r="AL132" s="210"/>
      <c r="BC132" s="213"/>
      <c r="BJ132" s="210"/>
      <c r="BK132" s="210"/>
      <c r="BL132" s="210"/>
    </row>
    <row r="133" spans="18:64" ht="69" customHeight="1">
      <c r="R133" s="210"/>
      <c r="S133" s="210"/>
      <c r="T133" s="210"/>
      <c r="AA133" s="209"/>
      <c r="AB133" s="209"/>
      <c r="AE133" s="210"/>
      <c r="AF133" s="210"/>
      <c r="AG133" s="210"/>
      <c r="AH133" s="210"/>
      <c r="AI133" s="210"/>
      <c r="AJ133" s="210"/>
      <c r="AK133" s="210"/>
      <c r="AL133" s="210"/>
      <c r="BC133" s="213"/>
      <c r="BJ133" s="210"/>
      <c r="BK133" s="210"/>
      <c r="BL133" s="210"/>
    </row>
    <row r="134" spans="18:64" ht="69" customHeight="1">
      <c r="R134" s="210"/>
      <c r="S134" s="210"/>
      <c r="T134" s="210"/>
      <c r="AA134" s="209"/>
      <c r="AB134" s="209"/>
      <c r="AE134" s="210"/>
      <c r="AF134" s="210"/>
      <c r="AG134" s="210"/>
      <c r="AH134" s="210"/>
      <c r="AI134" s="210"/>
      <c r="AJ134" s="210"/>
      <c r="AK134" s="210"/>
      <c r="AL134" s="210"/>
      <c r="BC134" s="213"/>
      <c r="BJ134" s="210"/>
      <c r="BK134" s="210"/>
      <c r="BL134" s="210"/>
    </row>
    <row r="135" spans="18:64" ht="69" customHeight="1">
      <c r="R135" s="210"/>
      <c r="S135" s="210"/>
      <c r="T135" s="210"/>
      <c r="AA135" s="209"/>
      <c r="AB135" s="209"/>
      <c r="AE135" s="210"/>
      <c r="AF135" s="210"/>
      <c r="AG135" s="210"/>
      <c r="AH135" s="210"/>
      <c r="AI135" s="210"/>
      <c r="AJ135" s="210"/>
      <c r="AK135" s="210"/>
      <c r="AL135" s="210"/>
      <c r="BC135" s="213"/>
      <c r="BJ135" s="210"/>
      <c r="BK135" s="210"/>
      <c r="BL135" s="210"/>
    </row>
    <row r="136" spans="18:64" ht="69" customHeight="1">
      <c r="R136" s="210"/>
      <c r="S136" s="210"/>
      <c r="T136" s="210"/>
      <c r="AA136" s="209"/>
      <c r="AB136" s="209"/>
      <c r="AE136" s="210"/>
      <c r="AF136" s="210"/>
      <c r="AG136" s="210"/>
      <c r="AH136" s="210"/>
      <c r="AI136" s="210"/>
      <c r="AJ136" s="210"/>
      <c r="AK136" s="210"/>
      <c r="AL136" s="210"/>
      <c r="BC136" s="213"/>
      <c r="BJ136" s="210"/>
      <c r="BK136" s="210"/>
      <c r="BL136" s="210"/>
    </row>
    <row r="137" spans="18:64" ht="69" customHeight="1">
      <c r="R137" s="210"/>
      <c r="S137" s="210"/>
      <c r="T137" s="210"/>
      <c r="AA137" s="209"/>
      <c r="AB137" s="209"/>
      <c r="AE137" s="210"/>
      <c r="AF137" s="210"/>
      <c r="AG137" s="210"/>
      <c r="AH137" s="210"/>
      <c r="AI137" s="210"/>
      <c r="AJ137" s="210"/>
      <c r="AK137" s="210"/>
      <c r="AL137" s="210"/>
      <c r="BC137" s="213"/>
      <c r="BJ137" s="210"/>
      <c r="BK137" s="210"/>
      <c r="BL137" s="210"/>
    </row>
    <row r="138" spans="18:64" ht="69" customHeight="1">
      <c r="R138" s="210"/>
      <c r="S138" s="210"/>
      <c r="T138" s="210"/>
      <c r="AA138" s="209"/>
      <c r="AB138" s="209"/>
      <c r="AE138" s="210"/>
      <c r="AF138" s="210"/>
      <c r="AG138" s="210"/>
      <c r="AH138" s="210"/>
      <c r="AI138" s="210"/>
      <c r="AJ138" s="210"/>
      <c r="AK138" s="210"/>
      <c r="AL138" s="210"/>
      <c r="BC138" s="213"/>
      <c r="BJ138" s="210"/>
      <c r="BK138" s="210"/>
      <c r="BL138" s="210"/>
    </row>
    <row r="139" spans="18:64" ht="69" customHeight="1">
      <c r="R139" s="210"/>
      <c r="S139" s="210"/>
      <c r="T139" s="210"/>
      <c r="AA139" s="209"/>
      <c r="AB139" s="209"/>
      <c r="AE139" s="210"/>
      <c r="AF139" s="210"/>
      <c r="AG139" s="210"/>
      <c r="AH139" s="210"/>
      <c r="AI139" s="210"/>
      <c r="AJ139" s="210"/>
      <c r="AK139" s="210"/>
      <c r="AL139" s="210"/>
      <c r="BC139" s="213"/>
      <c r="BJ139" s="210"/>
      <c r="BK139" s="210"/>
      <c r="BL139" s="210"/>
    </row>
    <row r="140" spans="18:64" ht="69" customHeight="1">
      <c r="R140" s="210"/>
      <c r="S140" s="210"/>
      <c r="T140" s="210"/>
      <c r="AA140" s="209"/>
      <c r="AB140" s="209"/>
      <c r="AE140" s="210"/>
      <c r="AF140" s="210"/>
      <c r="AG140" s="210"/>
      <c r="AH140" s="210"/>
      <c r="AI140" s="210"/>
      <c r="AJ140" s="210"/>
      <c r="AK140" s="210"/>
      <c r="AL140" s="210"/>
      <c r="BC140" s="213"/>
      <c r="BJ140" s="210"/>
      <c r="BK140" s="210"/>
      <c r="BL140" s="210"/>
    </row>
    <row r="141" spans="18:64" ht="69" customHeight="1">
      <c r="R141" s="210"/>
      <c r="S141" s="210"/>
      <c r="T141" s="210"/>
      <c r="AA141" s="209"/>
      <c r="AB141" s="209"/>
      <c r="AE141" s="210"/>
      <c r="AF141" s="210"/>
      <c r="AG141" s="210"/>
      <c r="AH141" s="210"/>
      <c r="AI141" s="210"/>
      <c r="AJ141" s="210"/>
      <c r="AK141" s="210"/>
      <c r="AL141" s="210"/>
      <c r="BC141" s="213"/>
      <c r="BJ141" s="210"/>
      <c r="BK141" s="210"/>
      <c r="BL141" s="210"/>
    </row>
    <row r="142" spans="18:64" ht="69" customHeight="1">
      <c r="R142" s="210"/>
      <c r="S142" s="210"/>
      <c r="T142" s="210"/>
      <c r="AA142" s="209"/>
      <c r="AB142" s="209"/>
      <c r="AE142" s="210"/>
      <c r="AF142" s="210"/>
      <c r="AG142" s="210"/>
      <c r="AH142" s="210"/>
      <c r="AI142" s="210"/>
      <c r="AJ142" s="210"/>
      <c r="AK142" s="210"/>
      <c r="AL142" s="210"/>
      <c r="BC142" s="213"/>
      <c r="BJ142" s="210"/>
      <c r="BK142" s="210"/>
      <c r="BL142" s="210"/>
    </row>
    <row r="143" spans="18:64" ht="69" customHeight="1">
      <c r="R143" s="210"/>
      <c r="S143" s="210"/>
      <c r="T143" s="210"/>
      <c r="AA143" s="209"/>
      <c r="AB143" s="209"/>
      <c r="AE143" s="210"/>
      <c r="AF143" s="210"/>
      <c r="AG143" s="210"/>
      <c r="AH143" s="210"/>
      <c r="AI143" s="210"/>
      <c r="AJ143" s="210"/>
      <c r="AK143" s="210"/>
      <c r="AL143" s="210"/>
      <c r="BC143" s="213"/>
      <c r="BJ143" s="210"/>
      <c r="BK143" s="210"/>
      <c r="BL143" s="210"/>
    </row>
    <row r="144" spans="18:64" ht="69" customHeight="1">
      <c r="R144" s="210"/>
      <c r="S144" s="210"/>
      <c r="T144" s="210"/>
      <c r="AA144" s="209"/>
      <c r="AB144" s="209"/>
      <c r="AE144" s="210"/>
      <c r="AF144" s="210"/>
      <c r="AG144" s="210"/>
      <c r="AH144" s="210"/>
      <c r="AI144" s="210"/>
      <c r="AJ144" s="210"/>
      <c r="AK144" s="210"/>
      <c r="AL144" s="210"/>
      <c r="BC144" s="213"/>
      <c r="BJ144" s="210"/>
      <c r="BK144" s="210"/>
      <c r="BL144" s="210"/>
    </row>
    <row r="145" spans="18:64" ht="69" customHeight="1">
      <c r="R145" s="210"/>
      <c r="S145" s="210"/>
      <c r="T145" s="210"/>
      <c r="AA145" s="209"/>
      <c r="AB145" s="209"/>
      <c r="AE145" s="210"/>
      <c r="AF145" s="210"/>
      <c r="AG145" s="210"/>
      <c r="AH145" s="210"/>
      <c r="AI145" s="210"/>
      <c r="AJ145" s="210"/>
      <c r="AK145" s="210"/>
      <c r="AL145" s="210"/>
      <c r="BC145" s="213"/>
      <c r="BJ145" s="210"/>
      <c r="BK145" s="210"/>
      <c r="BL145" s="210"/>
    </row>
    <row r="146" spans="18:64" ht="69" customHeight="1">
      <c r="R146" s="210"/>
      <c r="S146" s="210"/>
      <c r="T146" s="210"/>
      <c r="AA146" s="209"/>
      <c r="AB146" s="209"/>
      <c r="AE146" s="210"/>
      <c r="AF146" s="210"/>
      <c r="AG146" s="210"/>
      <c r="AH146" s="210"/>
      <c r="AI146" s="210"/>
      <c r="AJ146" s="210"/>
      <c r="AK146" s="210"/>
      <c r="AL146" s="210"/>
      <c r="BC146" s="213"/>
      <c r="BJ146" s="210"/>
      <c r="BK146" s="210"/>
      <c r="BL146" s="210"/>
    </row>
    <row r="147" spans="18:64" ht="69" customHeight="1">
      <c r="R147" s="210"/>
      <c r="S147" s="210"/>
      <c r="T147" s="210"/>
      <c r="AA147" s="209"/>
      <c r="AB147" s="209"/>
      <c r="AE147" s="210"/>
      <c r="AF147" s="210"/>
      <c r="AG147" s="210"/>
      <c r="AH147" s="210"/>
      <c r="AI147" s="210"/>
      <c r="AJ147" s="210"/>
      <c r="AK147" s="210"/>
      <c r="AL147" s="210"/>
      <c r="BC147" s="213"/>
      <c r="BJ147" s="210"/>
      <c r="BK147" s="210"/>
      <c r="BL147" s="210"/>
    </row>
    <row r="148" spans="18:64" ht="69" customHeight="1">
      <c r="R148" s="210"/>
      <c r="S148" s="210"/>
      <c r="T148" s="210"/>
      <c r="AA148" s="209"/>
      <c r="AB148" s="209"/>
      <c r="AE148" s="210"/>
      <c r="AF148" s="210"/>
      <c r="AG148" s="210"/>
      <c r="AH148" s="210"/>
      <c r="AI148" s="210"/>
      <c r="AJ148" s="210"/>
      <c r="AK148" s="210"/>
      <c r="AL148" s="210"/>
      <c r="BC148" s="213"/>
      <c r="BJ148" s="210"/>
      <c r="BK148" s="210"/>
      <c r="BL148" s="210"/>
    </row>
    <row r="149" spans="18:64" ht="69" customHeight="1">
      <c r="R149" s="210"/>
      <c r="S149" s="210"/>
      <c r="T149" s="210"/>
      <c r="AA149" s="209"/>
      <c r="AB149" s="209"/>
      <c r="AE149" s="210"/>
      <c r="AF149" s="210"/>
      <c r="AG149" s="210"/>
      <c r="AH149" s="210"/>
      <c r="AI149" s="210"/>
      <c r="AJ149" s="210"/>
      <c r="AK149" s="210"/>
      <c r="AL149" s="210"/>
      <c r="BC149" s="213"/>
      <c r="BJ149" s="210"/>
      <c r="BK149" s="210"/>
      <c r="BL149" s="210"/>
    </row>
    <row r="150" spans="18:64" ht="69" customHeight="1">
      <c r="R150" s="210"/>
      <c r="S150" s="210"/>
      <c r="T150" s="210"/>
      <c r="AA150" s="209"/>
      <c r="AB150" s="209"/>
      <c r="AE150" s="210"/>
      <c r="AF150" s="210"/>
      <c r="AG150" s="210"/>
      <c r="AH150" s="210"/>
      <c r="AI150" s="210"/>
      <c r="AJ150" s="210"/>
      <c r="AK150" s="210"/>
      <c r="AL150" s="210"/>
      <c r="BC150" s="213"/>
      <c r="BJ150" s="210"/>
      <c r="BK150" s="210"/>
      <c r="BL150" s="210"/>
    </row>
    <row r="151" spans="18:64" ht="69" customHeight="1">
      <c r="R151" s="210"/>
      <c r="S151" s="210"/>
      <c r="T151" s="210"/>
      <c r="AA151" s="209"/>
      <c r="AB151" s="209"/>
      <c r="AE151" s="210"/>
      <c r="AF151" s="210"/>
      <c r="AG151" s="210"/>
      <c r="AH151" s="210"/>
      <c r="AI151" s="210"/>
      <c r="AJ151" s="210"/>
      <c r="AK151" s="210"/>
      <c r="AL151" s="210"/>
      <c r="BC151" s="213"/>
      <c r="BJ151" s="210"/>
      <c r="BK151" s="210"/>
      <c r="BL151" s="210"/>
    </row>
    <row r="152" spans="18:64" ht="69" customHeight="1">
      <c r="R152" s="210"/>
      <c r="S152" s="210"/>
      <c r="T152" s="210"/>
      <c r="AA152" s="209"/>
      <c r="AB152" s="209"/>
      <c r="AE152" s="210"/>
      <c r="AF152" s="210"/>
      <c r="AG152" s="210"/>
      <c r="AH152" s="210"/>
      <c r="AI152" s="210"/>
      <c r="AJ152" s="210"/>
      <c r="AK152" s="210"/>
      <c r="AL152" s="210"/>
      <c r="BC152" s="213"/>
      <c r="BJ152" s="210"/>
      <c r="BK152" s="210"/>
      <c r="BL152" s="210"/>
    </row>
    <row r="153" spans="18:64" ht="69" customHeight="1">
      <c r="R153" s="210"/>
      <c r="S153" s="210"/>
      <c r="T153" s="210"/>
      <c r="AA153" s="209"/>
      <c r="AB153" s="209"/>
      <c r="AE153" s="210"/>
      <c r="AF153" s="210"/>
      <c r="AG153" s="210"/>
      <c r="AH153" s="210"/>
      <c r="AI153" s="210"/>
      <c r="AJ153" s="210"/>
      <c r="AK153" s="210"/>
      <c r="AL153" s="210"/>
      <c r="BC153" s="213"/>
      <c r="BJ153" s="210"/>
      <c r="BK153" s="210"/>
      <c r="BL153" s="210"/>
    </row>
    <row r="154" spans="18:64" ht="69" customHeight="1">
      <c r="R154" s="210"/>
      <c r="S154" s="210"/>
      <c r="T154" s="210"/>
      <c r="AA154" s="209"/>
      <c r="AB154" s="209"/>
      <c r="AE154" s="210"/>
      <c r="AF154" s="210"/>
      <c r="AG154" s="210"/>
      <c r="AH154" s="210"/>
      <c r="AI154" s="210"/>
      <c r="AJ154" s="210"/>
      <c r="AK154" s="210"/>
      <c r="AL154" s="210"/>
      <c r="BC154" s="213"/>
      <c r="BJ154" s="210"/>
      <c r="BK154" s="210"/>
      <c r="BL154" s="210"/>
    </row>
    <row r="155" spans="18:64" ht="69" customHeight="1">
      <c r="R155" s="210"/>
      <c r="S155" s="210"/>
      <c r="T155" s="210"/>
      <c r="AA155" s="209"/>
      <c r="AB155" s="209"/>
      <c r="AE155" s="210"/>
      <c r="AF155" s="210"/>
      <c r="AG155" s="210"/>
      <c r="AH155" s="210"/>
      <c r="AI155" s="210"/>
      <c r="AJ155" s="210"/>
      <c r="AK155" s="210"/>
      <c r="AL155" s="210"/>
      <c r="BC155" s="213"/>
      <c r="BJ155" s="210"/>
      <c r="BK155" s="210"/>
      <c r="BL155" s="210"/>
    </row>
    <row r="156" spans="18:64" ht="69" customHeight="1">
      <c r="R156" s="210"/>
      <c r="S156" s="210"/>
      <c r="T156" s="210"/>
      <c r="AA156" s="209"/>
      <c r="AB156" s="209"/>
      <c r="AE156" s="210"/>
      <c r="AF156" s="210"/>
      <c r="AG156" s="210"/>
      <c r="AH156" s="210"/>
      <c r="AI156" s="210"/>
      <c r="AJ156" s="210"/>
      <c r="AK156" s="210"/>
      <c r="AL156" s="210"/>
      <c r="BC156" s="213"/>
      <c r="BJ156" s="210"/>
      <c r="BK156" s="210"/>
      <c r="BL156" s="210"/>
    </row>
    <row r="157" spans="18:64" ht="69" customHeight="1">
      <c r="R157" s="210"/>
      <c r="S157" s="210"/>
      <c r="T157" s="210"/>
      <c r="AA157" s="209"/>
      <c r="AB157" s="209"/>
      <c r="AE157" s="210"/>
      <c r="AF157" s="210"/>
      <c r="AG157" s="210"/>
      <c r="AH157" s="210"/>
      <c r="AI157" s="210"/>
      <c r="AJ157" s="210"/>
      <c r="AK157" s="210"/>
      <c r="AL157" s="210"/>
      <c r="BC157" s="213"/>
      <c r="BJ157" s="210"/>
      <c r="BK157" s="210"/>
      <c r="BL157" s="210"/>
    </row>
    <row r="158" spans="18:64" ht="69" customHeight="1">
      <c r="R158" s="210"/>
      <c r="S158" s="210"/>
      <c r="T158" s="210"/>
      <c r="AA158" s="209"/>
      <c r="AB158" s="209"/>
      <c r="AE158" s="210"/>
      <c r="AF158" s="210"/>
      <c r="AG158" s="210"/>
      <c r="AH158" s="210"/>
      <c r="AI158" s="210"/>
      <c r="AJ158" s="210"/>
      <c r="AK158" s="210"/>
      <c r="AL158" s="210"/>
      <c r="BC158" s="213"/>
      <c r="BJ158" s="210"/>
      <c r="BK158" s="210"/>
      <c r="BL158" s="210"/>
    </row>
    <row r="159" spans="18:64" ht="69" customHeight="1">
      <c r="R159" s="210"/>
      <c r="S159" s="210"/>
      <c r="T159" s="210"/>
      <c r="AA159" s="209"/>
      <c r="AB159" s="209"/>
      <c r="AE159" s="210"/>
      <c r="AF159" s="210"/>
      <c r="AG159" s="210"/>
      <c r="AH159" s="210"/>
      <c r="AI159" s="210"/>
      <c r="AJ159" s="210"/>
      <c r="AK159" s="210"/>
      <c r="AL159" s="210"/>
      <c r="BC159" s="213"/>
      <c r="BJ159" s="210"/>
      <c r="BK159" s="210"/>
      <c r="BL159" s="210"/>
    </row>
    <row r="160" spans="18:64" ht="69" customHeight="1">
      <c r="R160" s="210"/>
      <c r="S160" s="210"/>
      <c r="T160" s="210"/>
      <c r="AA160" s="209"/>
      <c r="AB160" s="209"/>
      <c r="AE160" s="210"/>
      <c r="AF160" s="210"/>
      <c r="AG160" s="210"/>
      <c r="AH160" s="210"/>
      <c r="AI160" s="210"/>
      <c r="AJ160" s="210"/>
      <c r="AK160" s="210"/>
      <c r="AL160" s="210"/>
      <c r="BC160" s="213"/>
      <c r="BJ160" s="210"/>
      <c r="BK160" s="210"/>
      <c r="BL160" s="210"/>
    </row>
    <row r="161" spans="18:64" ht="69" customHeight="1">
      <c r="R161" s="210"/>
      <c r="S161" s="210"/>
      <c r="T161" s="210"/>
      <c r="AA161" s="209"/>
      <c r="AB161" s="209"/>
      <c r="AE161" s="210"/>
      <c r="AF161" s="210"/>
      <c r="AG161" s="210"/>
      <c r="AH161" s="210"/>
      <c r="AI161" s="210"/>
      <c r="AJ161" s="210"/>
      <c r="AK161" s="210"/>
      <c r="AL161" s="210"/>
      <c r="BC161" s="213"/>
      <c r="BJ161" s="210"/>
      <c r="BK161" s="210"/>
      <c r="BL161" s="210"/>
    </row>
    <row r="162" spans="18:64" ht="69" customHeight="1">
      <c r="R162" s="210"/>
      <c r="S162" s="210"/>
      <c r="T162" s="210"/>
      <c r="AA162" s="209"/>
      <c r="AB162" s="209"/>
      <c r="AE162" s="210"/>
      <c r="AF162" s="210"/>
      <c r="AG162" s="210"/>
      <c r="AH162" s="210"/>
      <c r="AI162" s="210"/>
      <c r="AJ162" s="210"/>
      <c r="AK162" s="210"/>
      <c r="AL162" s="210"/>
      <c r="BC162" s="213"/>
      <c r="BJ162" s="210"/>
      <c r="BK162" s="210"/>
      <c r="BL162" s="210"/>
    </row>
    <row r="163" spans="18:64" ht="69" customHeight="1">
      <c r="R163" s="210"/>
      <c r="S163" s="210"/>
      <c r="T163" s="210"/>
      <c r="AA163" s="209"/>
      <c r="AB163" s="209"/>
      <c r="AE163" s="210"/>
      <c r="AF163" s="210"/>
      <c r="AG163" s="210"/>
      <c r="AH163" s="210"/>
      <c r="AI163" s="210"/>
      <c r="AJ163" s="210"/>
      <c r="AK163" s="210"/>
      <c r="AL163" s="210"/>
      <c r="BC163" s="213"/>
      <c r="BJ163" s="210"/>
      <c r="BK163" s="210"/>
      <c r="BL163" s="210"/>
    </row>
    <row r="164" spans="18:64" ht="69" customHeight="1">
      <c r="R164" s="210"/>
      <c r="S164" s="210"/>
      <c r="T164" s="210"/>
      <c r="AA164" s="209"/>
      <c r="AB164" s="209"/>
      <c r="AE164" s="210"/>
      <c r="AF164" s="210"/>
      <c r="AG164" s="210"/>
      <c r="AH164" s="210"/>
      <c r="AI164" s="210"/>
      <c r="AJ164" s="210"/>
      <c r="AK164" s="210"/>
      <c r="AL164" s="210"/>
      <c r="BC164" s="213"/>
      <c r="BJ164" s="210"/>
      <c r="BK164" s="210"/>
      <c r="BL164" s="210"/>
    </row>
    <row r="165" spans="18:64" ht="69" customHeight="1">
      <c r="R165" s="210"/>
      <c r="S165" s="210"/>
      <c r="T165" s="210"/>
      <c r="AA165" s="209"/>
      <c r="AB165" s="209"/>
      <c r="AE165" s="210"/>
      <c r="AF165" s="210"/>
      <c r="AG165" s="210"/>
      <c r="AH165" s="210"/>
      <c r="AI165" s="210"/>
      <c r="AJ165" s="210"/>
      <c r="AK165" s="210"/>
      <c r="AL165" s="210"/>
      <c r="BC165" s="213"/>
      <c r="BJ165" s="210"/>
      <c r="BK165" s="210"/>
      <c r="BL165" s="210"/>
    </row>
    <row r="166" spans="18:64" ht="69" customHeight="1">
      <c r="R166" s="210"/>
      <c r="S166" s="210"/>
      <c r="T166" s="210"/>
      <c r="AA166" s="209"/>
      <c r="AB166" s="209"/>
      <c r="AE166" s="210"/>
      <c r="AF166" s="210"/>
      <c r="AG166" s="210"/>
      <c r="AH166" s="210"/>
      <c r="AI166" s="210"/>
      <c r="AJ166" s="210"/>
      <c r="AK166" s="210"/>
      <c r="AL166" s="210"/>
      <c r="BC166" s="213"/>
      <c r="BJ166" s="210"/>
      <c r="BK166" s="210"/>
      <c r="BL166" s="210"/>
    </row>
    <row r="167" spans="18:64" ht="69" customHeight="1">
      <c r="R167" s="210"/>
      <c r="S167" s="210"/>
      <c r="T167" s="210"/>
      <c r="AA167" s="209"/>
      <c r="AB167" s="209"/>
      <c r="AE167" s="210"/>
      <c r="AF167" s="210"/>
      <c r="AG167" s="210"/>
      <c r="AH167" s="210"/>
      <c r="AI167" s="210"/>
      <c r="AJ167" s="210"/>
      <c r="AK167" s="210"/>
      <c r="AL167" s="210"/>
      <c r="BC167" s="213"/>
      <c r="BJ167" s="210"/>
      <c r="BK167" s="210"/>
      <c r="BL167" s="210"/>
    </row>
    <row r="168" spans="18:64" ht="69" customHeight="1">
      <c r="R168" s="210"/>
      <c r="S168" s="210"/>
      <c r="T168" s="210"/>
      <c r="AA168" s="209"/>
      <c r="AB168" s="209"/>
      <c r="AE168" s="210"/>
      <c r="AF168" s="210"/>
      <c r="AG168" s="210"/>
      <c r="AH168" s="210"/>
      <c r="AI168" s="210"/>
      <c r="AJ168" s="210"/>
      <c r="AK168" s="210"/>
      <c r="AL168" s="210"/>
      <c r="BC168" s="213"/>
      <c r="BJ168" s="210"/>
      <c r="BK168" s="210"/>
      <c r="BL168" s="210"/>
    </row>
    <row r="169" spans="18:64" ht="69" customHeight="1">
      <c r="R169" s="210"/>
      <c r="S169" s="210"/>
      <c r="T169" s="210"/>
      <c r="AA169" s="209"/>
      <c r="AB169" s="209"/>
      <c r="AE169" s="210"/>
      <c r="AF169" s="210"/>
      <c r="AG169" s="210"/>
      <c r="AH169" s="210"/>
      <c r="AI169" s="210"/>
      <c r="AJ169" s="210"/>
      <c r="AK169" s="210"/>
      <c r="AL169" s="210"/>
      <c r="BC169" s="213"/>
      <c r="BJ169" s="210"/>
      <c r="BK169" s="210"/>
      <c r="BL169" s="210"/>
    </row>
    <row r="170" spans="18:64" ht="69" customHeight="1">
      <c r="R170" s="210"/>
      <c r="S170" s="210"/>
      <c r="T170" s="210"/>
      <c r="AA170" s="209"/>
      <c r="AB170" s="209"/>
      <c r="AE170" s="210"/>
      <c r="AF170" s="210"/>
      <c r="AG170" s="210"/>
      <c r="AH170" s="210"/>
      <c r="AI170" s="210"/>
      <c r="AJ170" s="210"/>
      <c r="AK170" s="210"/>
      <c r="AL170" s="210"/>
      <c r="BC170" s="213"/>
      <c r="BJ170" s="210"/>
      <c r="BK170" s="210"/>
      <c r="BL170" s="210"/>
    </row>
    <row r="171" spans="18:64" ht="69" customHeight="1">
      <c r="R171" s="210"/>
      <c r="S171" s="210"/>
      <c r="T171" s="210"/>
      <c r="AA171" s="209"/>
      <c r="AB171" s="209"/>
      <c r="AE171" s="210"/>
      <c r="AF171" s="210"/>
      <c r="AG171" s="210"/>
      <c r="AH171" s="210"/>
      <c r="AI171" s="210"/>
      <c r="AJ171" s="210"/>
      <c r="AK171" s="210"/>
      <c r="AL171" s="210"/>
      <c r="BC171" s="213"/>
      <c r="BJ171" s="210"/>
      <c r="BK171" s="210"/>
      <c r="BL171" s="210"/>
    </row>
    <row r="172" spans="18:64" ht="69" customHeight="1">
      <c r="R172" s="210"/>
      <c r="S172" s="210"/>
      <c r="T172" s="210"/>
      <c r="AA172" s="209"/>
      <c r="AB172" s="209"/>
      <c r="AE172" s="210"/>
      <c r="AF172" s="210"/>
      <c r="AG172" s="210"/>
      <c r="AH172" s="210"/>
      <c r="AI172" s="210"/>
      <c r="AJ172" s="210"/>
      <c r="AK172" s="210"/>
      <c r="AL172" s="210"/>
      <c r="BC172" s="213"/>
      <c r="BJ172" s="210"/>
      <c r="BK172" s="210"/>
      <c r="BL172" s="210"/>
    </row>
    <row r="173" spans="18:64" ht="69" customHeight="1">
      <c r="R173" s="210"/>
      <c r="S173" s="210"/>
      <c r="T173" s="210"/>
      <c r="AA173" s="209"/>
      <c r="AB173" s="209"/>
      <c r="AE173" s="210"/>
      <c r="AF173" s="210"/>
      <c r="AG173" s="210"/>
      <c r="AH173" s="210"/>
      <c r="AI173" s="210"/>
      <c r="AJ173" s="210"/>
      <c r="AK173" s="210"/>
      <c r="AL173" s="210"/>
      <c r="BC173" s="213"/>
      <c r="BJ173" s="210"/>
      <c r="BK173" s="210"/>
      <c r="BL173" s="210"/>
    </row>
    <row r="174" spans="18:64" ht="69" customHeight="1">
      <c r="R174" s="210"/>
      <c r="S174" s="210"/>
      <c r="T174" s="210"/>
      <c r="AA174" s="209"/>
      <c r="AB174" s="209"/>
      <c r="AE174" s="210"/>
      <c r="AF174" s="210"/>
      <c r="AG174" s="210"/>
      <c r="AH174" s="210"/>
      <c r="AI174" s="210"/>
      <c r="AJ174" s="210"/>
      <c r="AK174" s="210"/>
      <c r="AL174" s="210"/>
      <c r="BC174" s="213"/>
      <c r="BJ174" s="210"/>
      <c r="BK174" s="210"/>
      <c r="BL174" s="210"/>
    </row>
    <row r="175" spans="18:64" ht="69" customHeight="1">
      <c r="R175" s="210"/>
      <c r="S175" s="210"/>
      <c r="T175" s="210"/>
      <c r="AA175" s="209"/>
      <c r="AB175" s="209"/>
      <c r="AE175" s="210"/>
      <c r="AF175" s="210"/>
      <c r="AG175" s="210"/>
      <c r="AH175" s="210"/>
      <c r="AI175" s="210"/>
      <c r="AJ175" s="210"/>
      <c r="AK175" s="210"/>
      <c r="AL175" s="210"/>
      <c r="BC175" s="213"/>
      <c r="BJ175" s="210"/>
      <c r="BK175" s="210"/>
      <c r="BL175" s="210"/>
    </row>
    <row r="176" spans="18:64" ht="69" customHeight="1">
      <c r="R176" s="210"/>
      <c r="S176" s="210"/>
      <c r="T176" s="210"/>
      <c r="AA176" s="209"/>
      <c r="AB176" s="209"/>
      <c r="AE176" s="210"/>
      <c r="AF176" s="210"/>
      <c r="AG176" s="210"/>
      <c r="AH176" s="210"/>
      <c r="AI176" s="210"/>
      <c r="AJ176" s="210"/>
      <c r="AK176" s="210"/>
      <c r="AL176" s="210"/>
      <c r="BC176" s="213"/>
      <c r="BJ176" s="210"/>
      <c r="BK176" s="210"/>
      <c r="BL176" s="210"/>
    </row>
    <row r="177" spans="18:64" ht="69" customHeight="1">
      <c r="R177" s="210"/>
      <c r="S177" s="210"/>
      <c r="T177" s="210"/>
      <c r="AA177" s="209"/>
      <c r="AB177" s="209"/>
      <c r="AE177" s="210"/>
      <c r="AF177" s="210"/>
      <c r="AG177" s="210"/>
      <c r="AH177" s="210"/>
      <c r="AI177" s="210"/>
      <c r="AJ177" s="210"/>
      <c r="AK177" s="210"/>
      <c r="AL177" s="210"/>
      <c r="BC177" s="213"/>
      <c r="BJ177" s="210"/>
      <c r="BK177" s="210"/>
      <c r="BL177" s="210"/>
    </row>
    <row r="178" spans="18:64" ht="69" customHeight="1">
      <c r="R178" s="210"/>
      <c r="S178" s="210"/>
      <c r="T178" s="210"/>
      <c r="AA178" s="209"/>
      <c r="AB178" s="209"/>
      <c r="AE178" s="210"/>
      <c r="AF178" s="210"/>
      <c r="AG178" s="210"/>
      <c r="AH178" s="210"/>
      <c r="AI178" s="210"/>
      <c r="AJ178" s="210"/>
      <c r="AK178" s="210"/>
      <c r="AL178" s="210"/>
      <c r="BC178" s="213"/>
      <c r="BJ178" s="210"/>
      <c r="BK178" s="210"/>
      <c r="BL178" s="210"/>
    </row>
    <row r="179" spans="18:64" ht="69" customHeight="1">
      <c r="R179" s="210"/>
      <c r="S179" s="210"/>
      <c r="T179" s="210"/>
      <c r="AA179" s="209"/>
      <c r="AB179" s="209"/>
      <c r="AE179" s="210"/>
      <c r="AF179" s="210"/>
      <c r="AG179" s="210"/>
      <c r="AH179" s="210"/>
      <c r="AI179" s="210"/>
      <c r="AJ179" s="210"/>
      <c r="AK179" s="210"/>
      <c r="AL179" s="210"/>
      <c r="BC179" s="213"/>
      <c r="BJ179" s="210"/>
      <c r="BK179" s="210"/>
      <c r="BL179" s="210"/>
    </row>
    <row r="180" spans="18:64" ht="69" customHeight="1">
      <c r="R180" s="210"/>
      <c r="S180" s="210"/>
      <c r="T180" s="210"/>
      <c r="AA180" s="209"/>
      <c r="AB180" s="209"/>
      <c r="AE180" s="210"/>
      <c r="AF180" s="210"/>
      <c r="AG180" s="210"/>
      <c r="AH180" s="210"/>
      <c r="AI180" s="210"/>
      <c r="AJ180" s="210"/>
      <c r="AK180" s="210"/>
      <c r="AL180" s="210"/>
      <c r="BC180" s="213"/>
      <c r="BJ180" s="210"/>
      <c r="BK180" s="210"/>
      <c r="BL180" s="210"/>
    </row>
    <row r="181" spans="18:64" ht="69" customHeight="1">
      <c r="R181" s="210"/>
      <c r="S181" s="210"/>
      <c r="T181" s="210"/>
      <c r="AA181" s="209"/>
      <c r="AB181" s="209"/>
      <c r="AE181" s="210"/>
      <c r="AF181" s="210"/>
      <c r="AG181" s="210"/>
      <c r="AH181" s="210"/>
      <c r="AI181" s="210"/>
      <c r="AJ181" s="210"/>
      <c r="AK181" s="210"/>
      <c r="AL181" s="210"/>
      <c r="BC181" s="213"/>
      <c r="BJ181" s="210"/>
      <c r="BK181" s="210"/>
      <c r="BL181" s="210"/>
    </row>
    <row r="182" spans="18:64" ht="69" customHeight="1">
      <c r="R182" s="210"/>
      <c r="S182" s="210"/>
      <c r="T182" s="210"/>
      <c r="AA182" s="209"/>
      <c r="AB182" s="209"/>
      <c r="AE182" s="210"/>
      <c r="AF182" s="210"/>
      <c r="AG182" s="210"/>
      <c r="AH182" s="210"/>
      <c r="AI182" s="210"/>
      <c r="AJ182" s="210"/>
      <c r="AK182" s="210"/>
      <c r="AL182" s="210"/>
      <c r="BC182" s="213"/>
      <c r="BJ182" s="210"/>
      <c r="BK182" s="210"/>
      <c r="BL182" s="210"/>
    </row>
    <row r="183" spans="18:64" ht="69" customHeight="1">
      <c r="R183" s="210"/>
      <c r="S183" s="210"/>
      <c r="T183" s="210"/>
      <c r="AA183" s="209"/>
      <c r="AB183" s="209"/>
      <c r="AE183" s="210"/>
      <c r="AF183" s="210"/>
      <c r="AG183" s="210"/>
      <c r="AH183" s="210"/>
      <c r="AI183" s="210"/>
      <c r="AJ183" s="210"/>
      <c r="AK183" s="210"/>
      <c r="AL183" s="210"/>
      <c r="BC183" s="213"/>
      <c r="BJ183" s="210"/>
      <c r="BK183" s="210"/>
      <c r="BL183" s="210"/>
    </row>
    <row r="184" spans="18:64" ht="69" customHeight="1">
      <c r="R184" s="210"/>
      <c r="S184" s="210"/>
      <c r="T184" s="210"/>
      <c r="AA184" s="209"/>
      <c r="AB184" s="209"/>
      <c r="AE184" s="210"/>
      <c r="AF184" s="210"/>
      <c r="AG184" s="210"/>
      <c r="AH184" s="210"/>
      <c r="AI184" s="210"/>
      <c r="AJ184" s="210"/>
      <c r="AK184" s="210"/>
      <c r="AL184" s="210"/>
      <c r="BC184" s="213"/>
      <c r="BJ184" s="210"/>
      <c r="BK184" s="210"/>
      <c r="BL184" s="210"/>
    </row>
    <row r="185" spans="18:64" ht="69" customHeight="1">
      <c r="R185" s="210"/>
      <c r="S185" s="210"/>
      <c r="T185" s="210"/>
      <c r="AA185" s="209"/>
      <c r="AB185" s="209"/>
      <c r="AE185" s="210"/>
      <c r="AF185" s="210"/>
      <c r="AG185" s="210"/>
      <c r="AH185" s="210"/>
      <c r="AI185" s="210"/>
      <c r="AJ185" s="210"/>
      <c r="AK185" s="210"/>
      <c r="AL185" s="210"/>
      <c r="BC185" s="213"/>
      <c r="BJ185" s="210"/>
      <c r="BK185" s="210"/>
      <c r="BL185" s="210"/>
    </row>
    <row r="186" spans="18:64" ht="69" customHeight="1">
      <c r="R186" s="210"/>
      <c r="S186" s="210"/>
      <c r="T186" s="210"/>
      <c r="AA186" s="209"/>
      <c r="AB186" s="209"/>
      <c r="AE186" s="210"/>
      <c r="AF186" s="210"/>
      <c r="AG186" s="210"/>
      <c r="AH186" s="210"/>
      <c r="AI186" s="210"/>
      <c r="AJ186" s="210"/>
      <c r="AK186" s="210"/>
      <c r="AL186" s="210"/>
      <c r="BC186" s="213"/>
      <c r="BJ186" s="210"/>
      <c r="BK186" s="210"/>
      <c r="BL186" s="210"/>
    </row>
    <row r="187" spans="18:64" ht="69" customHeight="1">
      <c r="R187" s="210"/>
      <c r="S187" s="210"/>
      <c r="T187" s="210"/>
      <c r="AA187" s="209"/>
      <c r="AB187" s="209"/>
      <c r="AE187" s="210"/>
      <c r="AF187" s="210"/>
      <c r="AG187" s="210"/>
      <c r="AH187" s="210"/>
      <c r="AI187" s="210"/>
      <c r="AJ187" s="210"/>
      <c r="AK187" s="210"/>
      <c r="AL187" s="210"/>
      <c r="BC187" s="213"/>
      <c r="BJ187" s="210"/>
      <c r="BK187" s="210"/>
      <c r="BL187" s="210"/>
    </row>
    <row r="188" spans="18:64" ht="69" customHeight="1">
      <c r="R188" s="210"/>
      <c r="S188" s="210"/>
      <c r="T188" s="210"/>
      <c r="AA188" s="209"/>
      <c r="AB188" s="209"/>
      <c r="AE188" s="210"/>
      <c r="AF188" s="210"/>
      <c r="AG188" s="210"/>
      <c r="AH188" s="210"/>
      <c r="AI188" s="210"/>
      <c r="AJ188" s="210"/>
      <c r="AK188" s="210"/>
      <c r="AL188" s="210"/>
      <c r="BC188" s="213"/>
      <c r="BJ188" s="210"/>
      <c r="BK188" s="210"/>
      <c r="BL188" s="210"/>
    </row>
    <row r="189" spans="18:64" ht="69" customHeight="1">
      <c r="R189" s="210"/>
      <c r="S189" s="210"/>
      <c r="T189" s="210"/>
      <c r="AA189" s="209"/>
      <c r="AB189" s="209"/>
      <c r="AE189" s="210"/>
      <c r="AF189" s="210"/>
      <c r="AG189" s="210"/>
      <c r="AH189" s="210"/>
      <c r="AI189" s="210"/>
      <c r="AJ189" s="210"/>
      <c r="AK189" s="210"/>
      <c r="AL189" s="210"/>
      <c r="BC189" s="213"/>
      <c r="BJ189" s="210"/>
      <c r="BK189" s="210"/>
      <c r="BL189" s="210"/>
    </row>
    <row r="190" spans="18:64" ht="69" customHeight="1">
      <c r="R190" s="210"/>
      <c r="S190" s="210"/>
      <c r="T190" s="210"/>
      <c r="AA190" s="209"/>
      <c r="AB190" s="209"/>
      <c r="AE190" s="210"/>
      <c r="AF190" s="210"/>
      <c r="AG190" s="210"/>
      <c r="AH190" s="210"/>
      <c r="AI190" s="210"/>
      <c r="AJ190" s="210"/>
      <c r="AK190" s="210"/>
      <c r="AL190" s="210"/>
      <c r="BC190" s="213"/>
      <c r="BJ190" s="210"/>
      <c r="BK190" s="210"/>
      <c r="BL190" s="210"/>
    </row>
    <row r="191" spans="18:64" ht="69" customHeight="1">
      <c r="R191" s="210"/>
      <c r="S191" s="210"/>
      <c r="T191" s="210"/>
      <c r="AA191" s="209"/>
      <c r="AB191" s="209"/>
      <c r="AE191" s="210"/>
      <c r="AF191" s="210"/>
      <c r="AG191" s="210"/>
      <c r="AH191" s="210"/>
      <c r="AI191" s="210"/>
      <c r="AJ191" s="210"/>
      <c r="AK191" s="210"/>
      <c r="AL191" s="210"/>
      <c r="BC191" s="213"/>
      <c r="BJ191" s="210"/>
      <c r="BK191" s="210"/>
      <c r="BL191" s="210"/>
    </row>
    <row r="192" spans="18:64" ht="69" customHeight="1">
      <c r="R192" s="210"/>
      <c r="S192" s="210"/>
      <c r="T192" s="210"/>
      <c r="AA192" s="209"/>
      <c r="AB192" s="209"/>
      <c r="AE192" s="210"/>
      <c r="AF192" s="210"/>
      <c r="AG192" s="210"/>
      <c r="AH192" s="210"/>
      <c r="AI192" s="210"/>
      <c r="AJ192" s="210"/>
      <c r="AK192" s="210"/>
      <c r="AL192" s="210"/>
      <c r="BC192" s="213"/>
      <c r="BJ192" s="210"/>
      <c r="BK192" s="210"/>
      <c r="BL192" s="210"/>
    </row>
    <row r="193" spans="18:64" ht="69" customHeight="1">
      <c r="R193" s="210"/>
      <c r="S193" s="210"/>
      <c r="T193" s="210"/>
      <c r="AA193" s="209"/>
      <c r="AB193" s="209"/>
      <c r="AE193" s="210"/>
      <c r="AF193" s="210"/>
      <c r="AG193" s="210"/>
      <c r="AH193" s="210"/>
      <c r="AI193" s="210"/>
      <c r="AJ193" s="210"/>
      <c r="AK193" s="210"/>
      <c r="AL193" s="210"/>
      <c r="BC193" s="213"/>
      <c r="BJ193" s="210"/>
      <c r="BK193" s="210"/>
      <c r="BL193" s="210"/>
    </row>
    <row r="194" spans="18:64" ht="69" customHeight="1">
      <c r="R194" s="210"/>
      <c r="S194" s="210"/>
      <c r="T194" s="210"/>
      <c r="AA194" s="209"/>
      <c r="AB194" s="209"/>
      <c r="AE194" s="210"/>
      <c r="AF194" s="210"/>
      <c r="AG194" s="210"/>
      <c r="AH194" s="210"/>
      <c r="AI194" s="210"/>
      <c r="AJ194" s="210"/>
      <c r="AK194" s="210"/>
      <c r="AL194" s="210"/>
      <c r="BC194" s="213"/>
      <c r="BJ194" s="210"/>
      <c r="BK194" s="210"/>
      <c r="BL194" s="210"/>
    </row>
    <row r="195" spans="18:64" ht="69" customHeight="1">
      <c r="R195" s="210"/>
      <c r="S195" s="210"/>
      <c r="T195" s="210"/>
      <c r="AA195" s="209"/>
      <c r="AB195" s="209"/>
      <c r="AE195" s="210"/>
      <c r="AF195" s="210"/>
      <c r="AG195" s="210"/>
      <c r="AH195" s="210"/>
      <c r="AI195" s="210"/>
      <c r="AJ195" s="210"/>
      <c r="AK195" s="210"/>
      <c r="AL195" s="210"/>
      <c r="BC195" s="213"/>
      <c r="BJ195" s="210"/>
      <c r="BK195" s="210"/>
      <c r="BL195" s="210"/>
    </row>
    <row r="196" spans="18:64" ht="69" customHeight="1">
      <c r="R196" s="210"/>
      <c r="S196" s="210"/>
      <c r="T196" s="210"/>
      <c r="AA196" s="209"/>
      <c r="AB196" s="209"/>
      <c r="AE196" s="210"/>
      <c r="AF196" s="210"/>
      <c r="AG196" s="210"/>
      <c r="AH196" s="210"/>
      <c r="AI196" s="210"/>
      <c r="AJ196" s="210"/>
      <c r="AK196" s="210"/>
      <c r="AL196" s="210"/>
      <c r="BC196" s="213"/>
      <c r="BJ196" s="210"/>
      <c r="BK196" s="210"/>
      <c r="BL196" s="210"/>
    </row>
    <row r="197" spans="18:64" ht="69" customHeight="1">
      <c r="R197" s="210"/>
      <c r="S197" s="210"/>
      <c r="T197" s="210"/>
      <c r="AA197" s="209"/>
      <c r="AB197" s="209"/>
      <c r="AE197" s="210"/>
      <c r="AF197" s="210"/>
      <c r="AG197" s="210"/>
      <c r="AH197" s="210"/>
      <c r="AI197" s="210"/>
      <c r="AJ197" s="210"/>
      <c r="AK197" s="210"/>
      <c r="AL197" s="210"/>
      <c r="BC197" s="213"/>
      <c r="BJ197" s="210"/>
      <c r="BK197" s="210"/>
      <c r="BL197" s="210"/>
    </row>
    <row r="198" spans="18:64" ht="69" customHeight="1">
      <c r="R198" s="210"/>
      <c r="S198" s="210"/>
      <c r="T198" s="210"/>
      <c r="AA198" s="209"/>
      <c r="AB198" s="209"/>
      <c r="AE198" s="210"/>
      <c r="AF198" s="210"/>
      <c r="AG198" s="210"/>
      <c r="AH198" s="210"/>
      <c r="AI198" s="210"/>
      <c r="AJ198" s="210"/>
      <c r="AK198" s="210"/>
      <c r="AL198" s="210"/>
      <c r="BC198" s="213"/>
      <c r="BJ198" s="210"/>
      <c r="BK198" s="210"/>
      <c r="BL198" s="210"/>
    </row>
    <row r="199" spans="18:64" ht="69" customHeight="1">
      <c r="R199" s="210"/>
      <c r="S199" s="210"/>
      <c r="T199" s="210"/>
      <c r="AA199" s="209"/>
      <c r="AB199" s="209"/>
      <c r="AE199" s="210"/>
      <c r="AF199" s="210"/>
      <c r="AG199" s="210"/>
      <c r="AH199" s="210"/>
      <c r="AI199" s="210"/>
      <c r="AJ199" s="210"/>
      <c r="AK199" s="210"/>
      <c r="AL199" s="210"/>
      <c r="BC199" s="213"/>
      <c r="BJ199" s="210"/>
      <c r="BK199" s="210"/>
      <c r="BL199" s="210"/>
    </row>
    <row r="200" spans="18:64" ht="69" customHeight="1">
      <c r="R200" s="210"/>
      <c r="S200" s="210"/>
      <c r="T200" s="210"/>
      <c r="AA200" s="209"/>
      <c r="AB200" s="209"/>
      <c r="AE200" s="210"/>
      <c r="AF200" s="210"/>
      <c r="AG200" s="210"/>
      <c r="AH200" s="210"/>
      <c r="AI200" s="210"/>
      <c r="AJ200" s="210"/>
      <c r="AK200" s="210"/>
      <c r="AL200" s="210"/>
      <c r="BC200" s="213"/>
      <c r="BJ200" s="210"/>
      <c r="BK200" s="210"/>
      <c r="BL200" s="210"/>
    </row>
    <row r="201" spans="18:64" ht="69" customHeight="1">
      <c r="R201" s="210"/>
      <c r="S201" s="210"/>
      <c r="T201" s="210"/>
      <c r="AA201" s="209"/>
      <c r="AB201" s="209"/>
      <c r="AE201" s="210"/>
      <c r="AF201" s="210"/>
      <c r="AG201" s="210"/>
      <c r="AH201" s="210"/>
      <c r="AI201" s="210"/>
      <c r="AJ201" s="210"/>
      <c r="AK201" s="210"/>
      <c r="AL201" s="210"/>
      <c r="BC201" s="213"/>
      <c r="BJ201" s="210"/>
      <c r="BK201" s="210"/>
      <c r="BL201" s="210"/>
    </row>
    <row r="202" spans="18:64" ht="69" customHeight="1">
      <c r="R202" s="210"/>
      <c r="S202" s="210"/>
      <c r="T202" s="210"/>
      <c r="AA202" s="209"/>
      <c r="AB202" s="209"/>
      <c r="AE202" s="210"/>
      <c r="AF202" s="210"/>
      <c r="AG202" s="210"/>
      <c r="AH202" s="210"/>
      <c r="AI202" s="210"/>
      <c r="AJ202" s="210"/>
      <c r="AK202" s="210"/>
      <c r="AL202" s="210"/>
      <c r="BC202" s="213"/>
      <c r="BJ202" s="210"/>
      <c r="BK202" s="210"/>
      <c r="BL202" s="210"/>
    </row>
    <row r="203" spans="18:64" ht="69" customHeight="1">
      <c r="R203" s="210"/>
      <c r="S203" s="210"/>
      <c r="T203" s="210"/>
      <c r="AA203" s="209"/>
      <c r="AB203" s="209"/>
      <c r="AE203" s="210"/>
      <c r="AF203" s="210"/>
      <c r="AG203" s="210"/>
      <c r="AH203" s="210"/>
      <c r="AI203" s="210"/>
      <c r="AJ203" s="210"/>
      <c r="AK203" s="210"/>
      <c r="AL203" s="210"/>
      <c r="BC203" s="213"/>
      <c r="BJ203" s="210"/>
      <c r="BK203" s="210"/>
      <c r="BL203" s="210"/>
    </row>
    <row r="204" spans="18:64" ht="69" customHeight="1">
      <c r="R204" s="210"/>
      <c r="S204" s="210"/>
      <c r="T204" s="210"/>
      <c r="AA204" s="209"/>
      <c r="AB204" s="209"/>
      <c r="AE204" s="210"/>
      <c r="AF204" s="210"/>
      <c r="AG204" s="210"/>
      <c r="AH204" s="210"/>
      <c r="AI204" s="210"/>
      <c r="AJ204" s="210"/>
      <c r="AK204" s="210"/>
      <c r="AL204" s="210"/>
      <c r="BC204" s="213"/>
      <c r="BJ204" s="210"/>
      <c r="BK204" s="210"/>
      <c r="BL204" s="210"/>
    </row>
    <row r="205" spans="18:64" ht="69" customHeight="1">
      <c r="R205" s="210"/>
      <c r="S205" s="210"/>
      <c r="T205" s="210"/>
      <c r="AA205" s="209"/>
      <c r="AB205" s="209"/>
      <c r="AE205" s="210"/>
      <c r="AF205" s="210"/>
      <c r="AG205" s="210"/>
      <c r="AH205" s="210"/>
      <c r="AI205" s="210"/>
      <c r="AJ205" s="210"/>
      <c r="AK205" s="210"/>
      <c r="AL205" s="210"/>
      <c r="BC205" s="213"/>
      <c r="BJ205" s="210"/>
      <c r="BK205" s="210"/>
      <c r="BL205" s="210"/>
    </row>
    <row r="206" spans="18:64" ht="69" customHeight="1">
      <c r="R206" s="210"/>
      <c r="S206" s="210"/>
      <c r="T206" s="210"/>
      <c r="AA206" s="209"/>
      <c r="AB206" s="209"/>
      <c r="AE206" s="210"/>
      <c r="AF206" s="210"/>
      <c r="AG206" s="210"/>
      <c r="AH206" s="210"/>
      <c r="AI206" s="210"/>
      <c r="AJ206" s="210"/>
      <c r="AK206" s="210"/>
      <c r="AL206" s="210"/>
      <c r="BC206" s="213"/>
      <c r="BJ206" s="210"/>
      <c r="BK206" s="210"/>
      <c r="BL206" s="210"/>
    </row>
    <row r="207" spans="18:64" ht="69" customHeight="1">
      <c r="R207" s="210"/>
      <c r="S207" s="210"/>
      <c r="T207" s="210"/>
      <c r="AA207" s="209"/>
      <c r="AB207" s="209"/>
      <c r="AE207" s="210"/>
      <c r="AF207" s="210"/>
      <c r="AG207" s="210"/>
      <c r="AH207" s="210"/>
      <c r="AI207" s="210"/>
      <c r="AJ207" s="210"/>
      <c r="AK207" s="210"/>
      <c r="AL207" s="210"/>
      <c r="BC207" s="213"/>
      <c r="BJ207" s="210"/>
      <c r="BK207" s="210"/>
      <c r="BL207" s="210"/>
    </row>
    <row r="208" spans="18:64" ht="69" customHeight="1">
      <c r="R208" s="210"/>
      <c r="S208" s="210"/>
      <c r="T208" s="210"/>
      <c r="AA208" s="209"/>
      <c r="AB208" s="209"/>
      <c r="AE208" s="210"/>
      <c r="AF208" s="210"/>
      <c r="AG208" s="210"/>
      <c r="AH208" s="210"/>
      <c r="AI208" s="210"/>
      <c r="AJ208" s="210"/>
      <c r="AK208" s="210"/>
      <c r="AL208" s="210"/>
      <c r="BC208" s="213"/>
      <c r="BJ208" s="210"/>
      <c r="BK208" s="210"/>
      <c r="BL208" s="210"/>
    </row>
    <row r="209" spans="18:64" ht="69" customHeight="1">
      <c r="R209" s="210"/>
      <c r="S209" s="210"/>
      <c r="T209" s="210"/>
      <c r="AA209" s="209"/>
      <c r="AB209" s="209"/>
      <c r="AE209" s="210"/>
      <c r="AF209" s="210"/>
      <c r="AG209" s="210"/>
      <c r="AH209" s="210"/>
      <c r="AI209" s="210"/>
      <c r="AJ209" s="210"/>
      <c r="AK209" s="210"/>
      <c r="AL209" s="210"/>
      <c r="BC209" s="213"/>
      <c r="BJ209" s="210"/>
      <c r="BK209" s="210"/>
      <c r="BL209" s="210"/>
    </row>
    <row r="210" spans="18:64" ht="69" customHeight="1">
      <c r="R210" s="210"/>
      <c r="S210" s="210"/>
      <c r="T210" s="210"/>
      <c r="AA210" s="209"/>
      <c r="AB210" s="209"/>
      <c r="AE210" s="210"/>
      <c r="AF210" s="210"/>
      <c r="AG210" s="210"/>
      <c r="AH210" s="210"/>
      <c r="AI210" s="210"/>
      <c r="AJ210" s="210"/>
      <c r="AK210" s="210"/>
      <c r="AL210" s="210"/>
      <c r="BC210" s="213"/>
      <c r="BJ210" s="210"/>
      <c r="BK210" s="210"/>
      <c r="BL210" s="210"/>
    </row>
    <row r="211" spans="18:64" ht="69" customHeight="1">
      <c r="R211" s="210"/>
      <c r="S211" s="210"/>
      <c r="T211" s="210"/>
      <c r="AA211" s="209"/>
      <c r="AB211" s="209"/>
      <c r="AE211" s="210"/>
      <c r="AF211" s="210"/>
      <c r="AG211" s="210"/>
      <c r="AH211" s="210"/>
      <c r="AI211" s="210"/>
      <c r="AJ211" s="210"/>
      <c r="AK211" s="210"/>
      <c r="AL211" s="210"/>
      <c r="BC211" s="213"/>
      <c r="BJ211" s="210"/>
      <c r="BK211" s="210"/>
      <c r="BL211" s="210"/>
    </row>
    <row r="212" spans="18:64" ht="69" customHeight="1">
      <c r="R212" s="210"/>
      <c r="S212" s="210"/>
      <c r="T212" s="210"/>
      <c r="AA212" s="209"/>
      <c r="AB212" s="209"/>
      <c r="AE212" s="210"/>
      <c r="AF212" s="210"/>
      <c r="AG212" s="210"/>
      <c r="AH212" s="210"/>
      <c r="AI212" s="210"/>
      <c r="AJ212" s="210"/>
      <c r="AK212" s="210"/>
      <c r="AL212" s="210"/>
      <c r="BC212" s="213"/>
      <c r="BJ212" s="210"/>
      <c r="BK212" s="210"/>
      <c r="BL212" s="210"/>
    </row>
    <row r="213" spans="18:64" ht="69" customHeight="1">
      <c r="R213" s="210"/>
      <c r="S213" s="210"/>
      <c r="T213" s="210"/>
      <c r="AA213" s="209"/>
      <c r="AB213" s="209"/>
      <c r="AE213" s="210"/>
      <c r="AF213" s="210"/>
      <c r="AG213" s="210"/>
      <c r="AH213" s="210"/>
      <c r="AI213" s="210"/>
      <c r="AJ213" s="210"/>
      <c r="AK213" s="210"/>
      <c r="AL213" s="210"/>
      <c r="BC213" s="213"/>
      <c r="BJ213" s="210"/>
      <c r="BK213" s="210"/>
      <c r="BL213" s="210"/>
    </row>
    <row r="214" spans="18:64" ht="69" customHeight="1">
      <c r="R214" s="210"/>
      <c r="S214" s="210"/>
      <c r="T214" s="210"/>
      <c r="AA214" s="209"/>
      <c r="AB214" s="209"/>
      <c r="AE214" s="210"/>
      <c r="AF214" s="210"/>
      <c r="AG214" s="210"/>
      <c r="AH214" s="210"/>
      <c r="AI214" s="210"/>
      <c r="AJ214" s="210"/>
      <c r="AK214" s="210"/>
      <c r="AL214" s="210"/>
      <c r="BC214" s="213"/>
      <c r="BJ214" s="210"/>
      <c r="BK214" s="210"/>
      <c r="BL214" s="210"/>
    </row>
    <row r="215" spans="18:64" ht="69" customHeight="1">
      <c r="R215" s="210"/>
      <c r="S215" s="210"/>
      <c r="T215" s="210"/>
      <c r="AA215" s="209"/>
      <c r="AB215" s="209"/>
      <c r="AE215" s="210"/>
      <c r="AF215" s="210"/>
      <c r="AG215" s="210"/>
      <c r="AH215" s="210"/>
      <c r="AI215" s="210"/>
      <c r="AJ215" s="210"/>
      <c r="AK215" s="210"/>
      <c r="AL215" s="210"/>
      <c r="BC215" s="213"/>
      <c r="BJ215" s="210"/>
      <c r="BK215" s="210"/>
      <c r="BL215" s="210"/>
    </row>
    <row r="216" spans="18:64" ht="69" customHeight="1">
      <c r="R216" s="210"/>
      <c r="S216" s="210"/>
      <c r="T216" s="210"/>
      <c r="AA216" s="209"/>
      <c r="AB216" s="209"/>
      <c r="AE216" s="210"/>
      <c r="AF216" s="210"/>
      <c r="AG216" s="210"/>
      <c r="AH216" s="210"/>
      <c r="AI216" s="210"/>
      <c r="AJ216" s="210"/>
      <c r="AK216" s="210"/>
      <c r="AL216" s="210"/>
      <c r="BC216" s="213"/>
      <c r="BJ216" s="210"/>
      <c r="BK216" s="210"/>
      <c r="BL216" s="210"/>
    </row>
    <row r="217" spans="18:64" ht="69" customHeight="1">
      <c r="R217" s="210"/>
      <c r="S217" s="210"/>
      <c r="T217" s="210"/>
      <c r="AA217" s="209"/>
      <c r="AB217" s="209"/>
      <c r="AE217" s="210"/>
      <c r="AF217" s="210"/>
      <c r="AG217" s="210"/>
      <c r="AH217" s="210"/>
      <c r="AI217" s="210"/>
      <c r="AJ217" s="210"/>
      <c r="AK217" s="210"/>
      <c r="AL217" s="210"/>
      <c r="BC217" s="213"/>
      <c r="BJ217" s="210"/>
      <c r="BK217" s="210"/>
      <c r="BL217" s="210"/>
    </row>
    <row r="218" spans="18:64" ht="69" customHeight="1">
      <c r="R218" s="210"/>
      <c r="S218" s="210"/>
      <c r="T218" s="210"/>
      <c r="AA218" s="209"/>
      <c r="AB218" s="209"/>
      <c r="AE218" s="210"/>
      <c r="AF218" s="210"/>
      <c r="AG218" s="210"/>
      <c r="AH218" s="210"/>
      <c r="AI218" s="210"/>
      <c r="AJ218" s="210"/>
      <c r="AK218" s="210"/>
      <c r="AL218" s="210"/>
      <c r="BC218" s="213"/>
      <c r="BJ218" s="210"/>
      <c r="BK218" s="210"/>
      <c r="BL218" s="210"/>
    </row>
    <row r="219" spans="18:64" ht="69" customHeight="1">
      <c r="R219" s="210"/>
      <c r="S219" s="210"/>
      <c r="T219" s="210"/>
      <c r="AA219" s="209"/>
      <c r="AB219" s="209"/>
      <c r="AE219" s="210"/>
      <c r="AF219" s="210"/>
      <c r="AG219" s="210"/>
      <c r="AH219" s="210"/>
      <c r="AI219" s="210"/>
      <c r="AJ219" s="210"/>
      <c r="AK219" s="210"/>
      <c r="AL219" s="210"/>
      <c r="BC219" s="213"/>
      <c r="BJ219" s="210"/>
      <c r="BK219" s="210"/>
      <c r="BL219" s="210"/>
    </row>
    <row r="220" spans="18:64" ht="69" customHeight="1">
      <c r="R220" s="210"/>
      <c r="S220" s="210"/>
      <c r="T220" s="210"/>
      <c r="AA220" s="209"/>
      <c r="AB220" s="209"/>
      <c r="AE220" s="210"/>
      <c r="AF220" s="210"/>
      <c r="AG220" s="210"/>
      <c r="AH220" s="210"/>
      <c r="AI220" s="210"/>
      <c r="AJ220" s="210"/>
      <c r="AK220" s="210"/>
      <c r="AL220" s="210"/>
      <c r="BC220" s="213"/>
      <c r="BJ220" s="210"/>
      <c r="BK220" s="210"/>
      <c r="BL220" s="210"/>
    </row>
    <row r="221" spans="18:64" ht="69" customHeight="1">
      <c r="R221" s="210"/>
      <c r="S221" s="210"/>
      <c r="T221" s="210"/>
      <c r="AA221" s="209"/>
      <c r="AB221" s="209"/>
      <c r="AE221" s="210"/>
      <c r="AF221" s="210"/>
      <c r="AG221" s="210"/>
      <c r="AH221" s="210"/>
      <c r="AI221" s="210"/>
      <c r="AJ221" s="210"/>
      <c r="AK221" s="210"/>
      <c r="AL221" s="210"/>
      <c r="BC221" s="213"/>
      <c r="BJ221" s="210"/>
      <c r="BK221" s="210"/>
      <c r="BL221" s="210"/>
    </row>
    <row r="222" spans="18:64" ht="69" customHeight="1">
      <c r="R222" s="210"/>
      <c r="S222" s="210"/>
      <c r="T222" s="210"/>
      <c r="AA222" s="209"/>
      <c r="AB222" s="209"/>
      <c r="AE222" s="210"/>
      <c r="AF222" s="210"/>
      <c r="AG222" s="210"/>
      <c r="AH222" s="210"/>
      <c r="AI222" s="210"/>
      <c r="AJ222" s="210"/>
      <c r="AK222" s="210"/>
      <c r="AL222" s="210"/>
      <c r="BC222" s="213"/>
      <c r="BJ222" s="210"/>
      <c r="BK222" s="210"/>
      <c r="BL222" s="210"/>
    </row>
    <row r="223" spans="18:64" ht="69" customHeight="1">
      <c r="R223" s="210"/>
      <c r="S223" s="210"/>
      <c r="T223" s="210"/>
      <c r="AA223" s="209"/>
      <c r="AB223" s="209"/>
      <c r="AE223" s="210"/>
      <c r="AF223" s="210"/>
      <c r="AG223" s="210"/>
      <c r="AH223" s="210"/>
      <c r="AI223" s="210"/>
      <c r="AJ223" s="210"/>
      <c r="AK223" s="210"/>
      <c r="AL223" s="210"/>
      <c r="BC223" s="213"/>
      <c r="BJ223" s="210"/>
      <c r="BK223" s="210"/>
      <c r="BL223" s="210"/>
    </row>
    <row r="224" spans="18:64" ht="69" customHeight="1">
      <c r="R224" s="210"/>
      <c r="S224" s="210"/>
      <c r="T224" s="210"/>
      <c r="AA224" s="209"/>
      <c r="AB224" s="209"/>
      <c r="AE224" s="210"/>
      <c r="AF224" s="210"/>
      <c r="AG224" s="210"/>
      <c r="AH224" s="210"/>
      <c r="AI224" s="210"/>
      <c r="AJ224" s="210"/>
      <c r="AK224" s="210"/>
      <c r="AL224" s="210"/>
      <c r="BC224" s="213"/>
      <c r="BJ224" s="210"/>
      <c r="BK224" s="210"/>
      <c r="BL224" s="210"/>
    </row>
    <row r="225" spans="18:64" ht="69" customHeight="1">
      <c r="R225" s="210"/>
      <c r="S225" s="210"/>
      <c r="T225" s="210"/>
      <c r="AA225" s="209"/>
      <c r="AB225" s="209"/>
      <c r="AE225" s="210"/>
      <c r="AF225" s="210"/>
      <c r="AG225" s="210"/>
      <c r="AH225" s="210"/>
      <c r="AI225" s="210"/>
      <c r="AJ225" s="210"/>
      <c r="AK225" s="210"/>
      <c r="AL225" s="210"/>
      <c r="BC225" s="213"/>
      <c r="BJ225" s="210"/>
      <c r="BK225" s="210"/>
      <c r="BL225" s="210"/>
    </row>
    <row r="226" spans="18:64" ht="69" customHeight="1">
      <c r="R226" s="210"/>
      <c r="S226" s="210"/>
      <c r="T226" s="210"/>
      <c r="AA226" s="209"/>
      <c r="AB226" s="209"/>
      <c r="AE226" s="210"/>
      <c r="AF226" s="210"/>
      <c r="AG226" s="210"/>
      <c r="AH226" s="210"/>
      <c r="AI226" s="210"/>
      <c r="AJ226" s="210"/>
      <c r="AK226" s="210"/>
      <c r="AL226" s="210"/>
      <c r="BC226" s="213"/>
      <c r="BJ226" s="210"/>
      <c r="BK226" s="210"/>
      <c r="BL226" s="210"/>
    </row>
    <row r="227" spans="18:64" ht="69" customHeight="1">
      <c r="R227" s="210"/>
      <c r="S227" s="210"/>
      <c r="T227" s="210"/>
      <c r="AA227" s="209"/>
      <c r="AB227" s="209"/>
      <c r="AE227" s="210"/>
      <c r="AF227" s="210"/>
      <c r="AG227" s="210"/>
      <c r="AH227" s="210"/>
      <c r="AI227" s="210"/>
      <c r="AJ227" s="210"/>
      <c r="AK227" s="210"/>
      <c r="AL227" s="210"/>
      <c r="BC227" s="213"/>
      <c r="BJ227" s="210"/>
      <c r="BK227" s="210"/>
      <c r="BL227" s="210"/>
    </row>
    <row r="228" spans="18:64" ht="69" customHeight="1">
      <c r="R228" s="210"/>
      <c r="S228" s="210"/>
      <c r="T228" s="210"/>
      <c r="AA228" s="209"/>
      <c r="AB228" s="209"/>
      <c r="AE228" s="210"/>
      <c r="AF228" s="210"/>
      <c r="AG228" s="210"/>
      <c r="AH228" s="210"/>
      <c r="AI228" s="210"/>
      <c r="AJ228" s="210"/>
      <c r="AK228" s="210"/>
      <c r="AL228" s="210"/>
      <c r="BC228" s="213"/>
      <c r="BJ228" s="210"/>
      <c r="BK228" s="210"/>
      <c r="BL228" s="210"/>
    </row>
    <row r="229" spans="18:64" ht="69" customHeight="1">
      <c r="R229" s="210"/>
      <c r="S229" s="210"/>
      <c r="T229" s="210"/>
      <c r="AA229" s="209"/>
      <c r="AB229" s="209"/>
      <c r="AE229" s="210"/>
      <c r="AF229" s="210"/>
      <c r="AG229" s="210"/>
      <c r="AH229" s="210"/>
      <c r="AI229" s="210"/>
      <c r="AJ229" s="210"/>
      <c r="AK229" s="210"/>
      <c r="AL229" s="210"/>
      <c r="BC229" s="213"/>
      <c r="BJ229" s="210"/>
      <c r="BK229" s="210"/>
      <c r="BL229" s="210"/>
    </row>
    <row r="230" spans="18:64" ht="69" customHeight="1">
      <c r="R230" s="210"/>
      <c r="S230" s="210"/>
      <c r="T230" s="210"/>
      <c r="AA230" s="209"/>
      <c r="AB230" s="209"/>
      <c r="AE230" s="210"/>
      <c r="AF230" s="210"/>
      <c r="AG230" s="210"/>
      <c r="AH230" s="210"/>
      <c r="AI230" s="210"/>
      <c r="AJ230" s="210"/>
      <c r="AK230" s="210"/>
      <c r="AL230" s="210"/>
      <c r="BC230" s="213"/>
      <c r="BJ230" s="210"/>
      <c r="BK230" s="210"/>
      <c r="BL230" s="210"/>
    </row>
    <row r="231" spans="18:64" ht="69" customHeight="1">
      <c r="R231" s="210"/>
      <c r="S231" s="210"/>
      <c r="T231" s="210"/>
      <c r="AA231" s="209"/>
      <c r="AB231" s="209"/>
      <c r="AE231" s="210"/>
      <c r="AF231" s="210"/>
      <c r="AG231" s="210"/>
      <c r="AH231" s="210"/>
      <c r="AI231" s="210"/>
      <c r="AJ231" s="210"/>
      <c r="AK231" s="210"/>
      <c r="AL231" s="210"/>
      <c r="BC231" s="213"/>
      <c r="BJ231" s="210"/>
      <c r="BK231" s="210"/>
      <c r="BL231" s="210"/>
    </row>
    <row r="232" spans="18:64" ht="69" customHeight="1">
      <c r="R232" s="210"/>
      <c r="S232" s="210"/>
      <c r="T232" s="210"/>
      <c r="AA232" s="209"/>
      <c r="AB232" s="209"/>
      <c r="AE232" s="210"/>
      <c r="AF232" s="210"/>
      <c r="AG232" s="210"/>
      <c r="AH232" s="210"/>
      <c r="AI232" s="210"/>
      <c r="AJ232" s="210"/>
      <c r="AK232" s="210"/>
      <c r="AL232" s="210"/>
      <c r="BC232" s="213"/>
      <c r="BJ232" s="210"/>
      <c r="BK232" s="210"/>
      <c r="BL232" s="210"/>
    </row>
    <row r="233" spans="18:64" ht="69" customHeight="1">
      <c r="R233" s="210"/>
      <c r="S233" s="210"/>
      <c r="T233" s="210"/>
      <c r="AA233" s="209"/>
      <c r="AB233" s="209"/>
      <c r="AE233" s="210"/>
      <c r="AF233" s="210"/>
      <c r="AG233" s="210"/>
      <c r="AH233" s="210"/>
      <c r="AI233" s="210"/>
      <c r="AJ233" s="210"/>
      <c r="AK233" s="210"/>
      <c r="AL233" s="210"/>
      <c r="BC233" s="213"/>
      <c r="BJ233" s="210"/>
      <c r="BK233" s="210"/>
      <c r="BL233" s="210"/>
    </row>
    <row r="234" spans="18:64" ht="69" customHeight="1">
      <c r="R234" s="210"/>
      <c r="S234" s="210"/>
      <c r="T234" s="210"/>
      <c r="AA234" s="209"/>
      <c r="AB234" s="209"/>
      <c r="AE234" s="210"/>
      <c r="AF234" s="210"/>
      <c r="AG234" s="210"/>
      <c r="AH234" s="210"/>
      <c r="AI234" s="210"/>
      <c r="AJ234" s="210"/>
      <c r="AK234" s="210"/>
      <c r="AL234" s="210"/>
      <c r="BC234" s="213"/>
      <c r="BJ234" s="210"/>
      <c r="BK234" s="210"/>
      <c r="BL234" s="210"/>
    </row>
    <row r="235" spans="18:64" ht="69" customHeight="1">
      <c r="R235" s="210"/>
      <c r="S235" s="210"/>
      <c r="T235" s="210"/>
      <c r="AA235" s="209"/>
      <c r="AB235" s="209"/>
      <c r="AE235" s="210"/>
      <c r="AF235" s="210"/>
      <c r="AG235" s="210"/>
      <c r="AH235" s="210"/>
      <c r="AI235" s="210"/>
      <c r="AJ235" s="210"/>
      <c r="AK235" s="210"/>
      <c r="AL235" s="210"/>
      <c r="BC235" s="213"/>
      <c r="BJ235" s="210"/>
      <c r="BK235" s="210"/>
      <c r="BL235" s="210"/>
    </row>
    <row r="236" spans="18:64" ht="69" customHeight="1">
      <c r="R236" s="210"/>
      <c r="S236" s="210"/>
      <c r="T236" s="210"/>
      <c r="AA236" s="209"/>
      <c r="AB236" s="209"/>
      <c r="AE236" s="210"/>
      <c r="AF236" s="210"/>
      <c r="AG236" s="210"/>
      <c r="AH236" s="210"/>
      <c r="AI236" s="210"/>
      <c r="AJ236" s="210"/>
      <c r="AK236" s="210"/>
      <c r="AL236" s="210"/>
      <c r="BC236" s="213"/>
      <c r="BJ236" s="210"/>
      <c r="BK236" s="210"/>
      <c r="BL236" s="210"/>
    </row>
    <row r="237" spans="18:64" ht="69" customHeight="1">
      <c r="R237" s="210"/>
      <c r="S237" s="210"/>
      <c r="T237" s="210"/>
      <c r="AA237" s="209"/>
      <c r="AB237" s="209"/>
      <c r="AE237" s="210"/>
      <c r="AF237" s="210"/>
      <c r="AG237" s="210"/>
      <c r="AH237" s="210"/>
      <c r="AI237" s="210"/>
      <c r="AJ237" s="210"/>
      <c r="AK237" s="210"/>
      <c r="AL237" s="210"/>
      <c r="BC237" s="213"/>
      <c r="BJ237" s="210"/>
      <c r="BK237" s="210"/>
      <c r="BL237" s="210"/>
    </row>
    <row r="238" spans="18:64" ht="69" customHeight="1">
      <c r="R238" s="210"/>
      <c r="S238" s="210"/>
      <c r="T238" s="210"/>
      <c r="AA238" s="209"/>
      <c r="AB238" s="209"/>
      <c r="AE238" s="210"/>
      <c r="AF238" s="210"/>
      <c r="AG238" s="210"/>
      <c r="AH238" s="210"/>
      <c r="AI238" s="210"/>
      <c r="AJ238" s="210"/>
      <c r="AK238" s="210"/>
      <c r="AL238" s="210"/>
      <c r="BC238" s="213"/>
      <c r="BJ238" s="210"/>
      <c r="BK238" s="210"/>
      <c r="BL238" s="210"/>
    </row>
    <row r="239" spans="18:64" ht="69" customHeight="1">
      <c r="R239" s="210"/>
      <c r="S239" s="210"/>
      <c r="T239" s="210"/>
      <c r="AA239" s="209"/>
      <c r="AB239" s="209"/>
      <c r="AE239" s="210"/>
      <c r="AF239" s="210"/>
      <c r="AG239" s="210"/>
      <c r="AH239" s="210"/>
      <c r="AI239" s="210"/>
      <c r="AJ239" s="210"/>
      <c r="AK239" s="210"/>
      <c r="AL239" s="210"/>
      <c r="BC239" s="213"/>
      <c r="BJ239" s="210"/>
      <c r="BK239" s="210"/>
      <c r="BL239" s="210"/>
    </row>
    <row r="240" spans="18:64" ht="69" customHeight="1">
      <c r="R240" s="210"/>
      <c r="S240" s="210"/>
      <c r="T240" s="210"/>
      <c r="AA240" s="209"/>
      <c r="AB240" s="209"/>
      <c r="AE240" s="210"/>
      <c r="AF240" s="210"/>
      <c r="AG240" s="210"/>
      <c r="AH240" s="210"/>
      <c r="AI240" s="210"/>
      <c r="AJ240" s="210"/>
      <c r="AK240" s="210"/>
      <c r="AL240" s="210"/>
      <c r="BC240" s="213"/>
      <c r="BJ240" s="210"/>
      <c r="BK240" s="210"/>
      <c r="BL240" s="210"/>
    </row>
    <row r="241" spans="18:64" ht="69" customHeight="1">
      <c r="R241" s="210"/>
      <c r="S241" s="210"/>
      <c r="T241" s="210"/>
      <c r="AA241" s="209"/>
      <c r="AB241" s="209"/>
      <c r="AE241" s="210"/>
      <c r="AF241" s="210"/>
      <c r="AG241" s="210"/>
      <c r="AH241" s="210"/>
      <c r="AI241" s="210"/>
      <c r="AJ241" s="210"/>
      <c r="AK241" s="210"/>
      <c r="AL241" s="210"/>
      <c r="BC241" s="213"/>
      <c r="BJ241" s="210"/>
      <c r="BK241" s="210"/>
      <c r="BL241" s="210"/>
    </row>
    <row r="242" spans="18:64" ht="69" customHeight="1">
      <c r="R242" s="210"/>
      <c r="S242" s="210"/>
      <c r="T242" s="210"/>
      <c r="AA242" s="209"/>
      <c r="AB242" s="209"/>
      <c r="AE242" s="210"/>
      <c r="AF242" s="210"/>
      <c r="AG242" s="210"/>
      <c r="AH242" s="210"/>
      <c r="AI242" s="210"/>
      <c r="AJ242" s="210"/>
      <c r="AK242" s="210"/>
      <c r="AL242" s="210"/>
      <c r="BC242" s="213"/>
      <c r="BJ242" s="210"/>
      <c r="BK242" s="210"/>
      <c r="BL242" s="210"/>
    </row>
    <row r="243" spans="18:64" ht="69" customHeight="1">
      <c r="R243" s="210"/>
      <c r="S243" s="210"/>
      <c r="T243" s="210"/>
      <c r="AA243" s="209"/>
      <c r="AB243" s="209"/>
      <c r="AE243" s="210"/>
      <c r="AF243" s="210"/>
      <c r="AG243" s="210"/>
      <c r="AH243" s="210"/>
      <c r="AI243" s="210"/>
      <c r="AJ243" s="210"/>
      <c r="AK243" s="210"/>
      <c r="AL243" s="210"/>
      <c r="BC243" s="213"/>
      <c r="BJ243" s="210"/>
      <c r="BK243" s="210"/>
      <c r="BL243" s="210"/>
    </row>
    <row r="244" spans="18:64" ht="69" customHeight="1">
      <c r="R244" s="210"/>
      <c r="S244" s="210"/>
      <c r="T244" s="210"/>
      <c r="AA244" s="209"/>
      <c r="AB244" s="209"/>
      <c r="AE244" s="210"/>
      <c r="AF244" s="210"/>
      <c r="AG244" s="210"/>
      <c r="AH244" s="210"/>
      <c r="AI244" s="210"/>
      <c r="AJ244" s="210"/>
      <c r="AK244" s="210"/>
      <c r="AL244" s="210"/>
      <c r="BC244" s="213"/>
      <c r="BJ244" s="210"/>
      <c r="BK244" s="210"/>
      <c r="BL244" s="210"/>
    </row>
    <row r="245" spans="18:64" ht="69" customHeight="1">
      <c r="R245" s="210"/>
      <c r="S245" s="210"/>
      <c r="T245" s="210"/>
      <c r="AA245" s="209"/>
      <c r="AB245" s="209"/>
      <c r="AE245" s="210"/>
      <c r="AF245" s="210"/>
      <c r="AG245" s="210"/>
      <c r="AH245" s="210"/>
      <c r="AI245" s="210"/>
      <c r="AJ245" s="210"/>
      <c r="AK245" s="210"/>
      <c r="AL245" s="210"/>
      <c r="BC245" s="213"/>
      <c r="BJ245" s="210"/>
      <c r="BK245" s="210"/>
      <c r="BL245" s="210"/>
    </row>
    <row r="246" spans="18:64" ht="69" customHeight="1">
      <c r="R246" s="210"/>
      <c r="S246" s="210"/>
      <c r="T246" s="210"/>
      <c r="AA246" s="209"/>
      <c r="AB246" s="209"/>
      <c r="AE246" s="210"/>
      <c r="AF246" s="210"/>
      <c r="AG246" s="210"/>
      <c r="AH246" s="210"/>
      <c r="AI246" s="210"/>
      <c r="AJ246" s="210"/>
      <c r="AK246" s="210"/>
      <c r="AL246" s="210"/>
      <c r="BC246" s="213"/>
      <c r="BJ246" s="210"/>
      <c r="BK246" s="210"/>
      <c r="BL246" s="210"/>
    </row>
    <row r="247" spans="18:64" ht="69" customHeight="1">
      <c r="R247" s="210"/>
      <c r="S247" s="210"/>
      <c r="T247" s="210"/>
      <c r="AA247" s="209"/>
      <c r="AB247" s="209"/>
      <c r="AE247" s="210"/>
      <c r="AF247" s="210"/>
      <c r="AG247" s="210"/>
      <c r="AH247" s="210"/>
      <c r="AI247" s="210"/>
      <c r="AJ247" s="210"/>
      <c r="AK247" s="210"/>
      <c r="AL247" s="210"/>
      <c r="BC247" s="213"/>
      <c r="BJ247" s="210"/>
      <c r="BK247" s="210"/>
      <c r="BL247" s="210"/>
    </row>
    <row r="248" spans="18:64" ht="69" customHeight="1">
      <c r="R248" s="210"/>
      <c r="S248" s="210"/>
      <c r="T248" s="210"/>
      <c r="AA248" s="209"/>
      <c r="AB248" s="209"/>
      <c r="AE248" s="210"/>
      <c r="AF248" s="210"/>
      <c r="AG248" s="210"/>
      <c r="AH248" s="210"/>
      <c r="AI248" s="210"/>
      <c r="AJ248" s="210"/>
      <c r="AK248" s="210"/>
      <c r="AL248" s="210"/>
      <c r="BC248" s="213"/>
      <c r="BJ248" s="210"/>
      <c r="BK248" s="210"/>
      <c r="BL248" s="210"/>
    </row>
    <row r="249" spans="18:64" ht="69" customHeight="1">
      <c r="R249" s="210"/>
      <c r="S249" s="210"/>
      <c r="T249" s="210"/>
      <c r="AA249" s="209"/>
      <c r="AB249" s="209"/>
      <c r="AE249" s="210"/>
      <c r="AF249" s="210"/>
      <c r="AG249" s="210"/>
      <c r="AH249" s="210"/>
      <c r="AI249" s="210"/>
      <c r="AJ249" s="210"/>
      <c r="AK249" s="210"/>
      <c r="AL249" s="210"/>
      <c r="BC249" s="213"/>
      <c r="BJ249" s="210"/>
      <c r="BK249" s="210"/>
      <c r="BL249" s="210"/>
    </row>
    <row r="250" spans="18:64" ht="69" customHeight="1">
      <c r="R250" s="210"/>
      <c r="S250" s="210"/>
      <c r="T250" s="210"/>
      <c r="AA250" s="209"/>
      <c r="AB250" s="209"/>
      <c r="AE250" s="210"/>
      <c r="AF250" s="210"/>
      <c r="AG250" s="210"/>
      <c r="AH250" s="210"/>
      <c r="AI250" s="210"/>
      <c r="AJ250" s="210"/>
      <c r="AK250" s="210"/>
      <c r="AL250" s="210"/>
      <c r="BC250" s="213"/>
      <c r="BJ250" s="210"/>
      <c r="BK250" s="210"/>
      <c r="BL250" s="210"/>
    </row>
    <row r="251" spans="18:64" ht="69" customHeight="1">
      <c r="R251" s="210"/>
      <c r="S251" s="210"/>
      <c r="T251" s="210"/>
      <c r="AA251" s="209"/>
      <c r="AB251" s="209"/>
      <c r="AE251" s="210"/>
      <c r="AF251" s="210"/>
      <c r="AG251" s="210"/>
      <c r="AH251" s="210"/>
      <c r="AI251" s="210"/>
      <c r="AJ251" s="210"/>
      <c r="AK251" s="210"/>
      <c r="AL251" s="210"/>
      <c r="BC251" s="213"/>
      <c r="BJ251" s="210"/>
      <c r="BK251" s="210"/>
      <c r="BL251" s="210"/>
    </row>
    <row r="252" spans="18:64" ht="69" customHeight="1">
      <c r="R252" s="210"/>
      <c r="S252" s="210"/>
      <c r="T252" s="210"/>
      <c r="AA252" s="209"/>
      <c r="AB252" s="209"/>
      <c r="AE252" s="210"/>
      <c r="AF252" s="210"/>
      <c r="AG252" s="210"/>
      <c r="AH252" s="210"/>
      <c r="AI252" s="210"/>
      <c r="AJ252" s="210"/>
      <c r="AK252" s="210"/>
      <c r="AL252" s="210"/>
      <c r="BC252" s="213"/>
      <c r="BJ252" s="210"/>
      <c r="BK252" s="210"/>
      <c r="BL252" s="210"/>
    </row>
    <row r="253" spans="18:64" ht="69" customHeight="1">
      <c r="R253" s="210"/>
      <c r="S253" s="210"/>
      <c r="T253" s="210"/>
      <c r="AA253" s="209"/>
      <c r="AB253" s="209"/>
      <c r="AE253" s="210"/>
      <c r="AF253" s="210"/>
      <c r="AG253" s="210"/>
      <c r="AH253" s="210"/>
      <c r="AI253" s="210"/>
      <c r="AJ253" s="210"/>
      <c r="AK253" s="210"/>
      <c r="AL253" s="210"/>
      <c r="BC253" s="213"/>
      <c r="BJ253" s="210"/>
      <c r="BK253" s="210"/>
      <c r="BL253" s="210"/>
    </row>
    <row r="254" spans="18:64" ht="69" customHeight="1">
      <c r="R254" s="210"/>
      <c r="S254" s="210"/>
      <c r="T254" s="210"/>
      <c r="AA254" s="209"/>
      <c r="AB254" s="209"/>
      <c r="AE254" s="210"/>
      <c r="AF254" s="210"/>
      <c r="AG254" s="210"/>
      <c r="AH254" s="210"/>
      <c r="AI254" s="210"/>
      <c r="AJ254" s="210"/>
      <c r="AK254" s="210"/>
      <c r="AL254" s="210"/>
      <c r="BC254" s="213"/>
      <c r="BJ254" s="210"/>
      <c r="BK254" s="210"/>
      <c r="BL254" s="210"/>
    </row>
    <row r="255" spans="18:64" ht="69" customHeight="1">
      <c r="R255" s="210"/>
      <c r="S255" s="210"/>
      <c r="T255" s="210"/>
      <c r="AA255" s="209"/>
      <c r="AB255" s="209"/>
      <c r="AE255" s="210"/>
      <c r="AF255" s="210"/>
      <c r="AG255" s="210"/>
      <c r="AH255" s="210"/>
      <c r="AI255" s="210"/>
      <c r="AJ255" s="210"/>
      <c r="AK255" s="210"/>
      <c r="AL255" s="210"/>
      <c r="BC255" s="213"/>
      <c r="BJ255" s="210"/>
      <c r="BK255" s="210"/>
      <c r="BL255" s="210"/>
    </row>
    <row r="256" spans="18:64" ht="69" customHeight="1">
      <c r="R256" s="210"/>
      <c r="S256" s="210"/>
      <c r="T256" s="210"/>
      <c r="AA256" s="209"/>
      <c r="AB256" s="209"/>
      <c r="AE256" s="210"/>
      <c r="AF256" s="210"/>
      <c r="AG256" s="210"/>
      <c r="AH256" s="210"/>
      <c r="AI256" s="210"/>
      <c r="AJ256" s="210"/>
      <c r="AK256" s="210"/>
      <c r="AL256" s="210"/>
      <c r="BC256" s="213"/>
      <c r="BJ256" s="210"/>
      <c r="BK256" s="210"/>
      <c r="BL256" s="210"/>
    </row>
    <row r="257" spans="18:64" ht="69" customHeight="1">
      <c r="R257" s="210"/>
      <c r="S257" s="210"/>
      <c r="T257" s="210"/>
      <c r="AA257" s="209"/>
      <c r="AB257" s="209"/>
      <c r="AE257" s="210"/>
      <c r="AF257" s="210"/>
      <c r="AG257" s="210"/>
      <c r="AH257" s="210"/>
      <c r="AI257" s="210"/>
      <c r="AJ257" s="210"/>
      <c r="AK257" s="210"/>
      <c r="AL257" s="210"/>
      <c r="BC257" s="213"/>
      <c r="BJ257" s="210"/>
      <c r="BK257" s="210"/>
      <c r="BL257" s="210"/>
    </row>
    <row r="258" spans="18:64" ht="69" customHeight="1">
      <c r="R258" s="210"/>
      <c r="S258" s="210"/>
      <c r="T258" s="210"/>
      <c r="AA258" s="209"/>
      <c r="AB258" s="209"/>
      <c r="AE258" s="210"/>
      <c r="AF258" s="210"/>
      <c r="AG258" s="210"/>
      <c r="AH258" s="210"/>
      <c r="AI258" s="210"/>
      <c r="AJ258" s="210"/>
      <c r="AK258" s="210"/>
      <c r="AL258" s="210"/>
      <c r="BC258" s="213"/>
      <c r="BJ258" s="210"/>
      <c r="BK258" s="210"/>
      <c r="BL258" s="210"/>
    </row>
    <row r="259" spans="18:64" ht="69" customHeight="1">
      <c r="R259" s="210"/>
      <c r="S259" s="210"/>
      <c r="T259" s="210"/>
      <c r="AA259" s="209"/>
      <c r="AB259" s="209"/>
      <c r="AE259" s="210"/>
      <c r="AF259" s="210"/>
      <c r="AG259" s="210"/>
      <c r="AH259" s="210"/>
      <c r="AI259" s="210"/>
      <c r="AJ259" s="210"/>
      <c r="AK259" s="210"/>
      <c r="AL259" s="210"/>
      <c r="BC259" s="213"/>
      <c r="BJ259" s="210"/>
      <c r="BK259" s="210"/>
      <c r="BL259" s="210"/>
    </row>
    <row r="260" spans="18:64" ht="69" customHeight="1">
      <c r="R260" s="210"/>
      <c r="S260" s="210"/>
      <c r="T260" s="210"/>
      <c r="AA260" s="209"/>
      <c r="AB260" s="209"/>
      <c r="AE260" s="210"/>
      <c r="AF260" s="210"/>
      <c r="AG260" s="210"/>
      <c r="AH260" s="210"/>
      <c r="AI260" s="210"/>
      <c r="AJ260" s="210"/>
      <c r="AK260" s="210"/>
      <c r="AL260" s="210"/>
      <c r="BC260" s="213"/>
      <c r="BJ260" s="210"/>
      <c r="BK260" s="210"/>
      <c r="BL260" s="210"/>
    </row>
    <row r="261" spans="18:64" ht="69" customHeight="1">
      <c r="R261" s="210"/>
      <c r="S261" s="210"/>
      <c r="T261" s="210"/>
      <c r="AA261" s="209"/>
      <c r="AB261" s="209"/>
      <c r="AE261" s="210"/>
      <c r="AF261" s="210"/>
      <c r="AG261" s="210"/>
      <c r="AH261" s="210"/>
      <c r="AI261" s="210"/>
      <c r="AJ261" s="210"/>
      <c r="AK261" s="210"/>
      <c r="AL261" s="210"/>
      <c r="BC261" s="213"/>
      <c r="BJ261" s="210"/>
      <c r="BK261" s="210"/>
      <c r="BL261" s="210"/>
    </row>
    <row r="262" spans="18:64" ht="69" customHeight="1">
      <c r="R262" s="210"/>
      <c r="S262" s="210"/>
      <c r="T262" s="210"/>
      <c r="AA262" s="209"/>
      <c r="AB262" s="209"/>
      <c r="AE262" s="210"/>
      <c r="AF262" s="210"/>
      <c r="AG262" s="210"/>
      <c r="AH262" s="210"/>
      <c r="AI262" s="210"/>
      <c r="AJ262" s="210"/>
      <c r="AK262" s="210"/>
      <c r="AL262" s="210"/>
      <c r="BC262" s="213"/>
      <c r="BJ262" s="210"/>
      <c r="BK262" s="210"/>
      <c r="BL262" s="210"/>
    </row>
  </sheetData>
  <sheetProtection password="8EB8" sheet="1" objects="1" scenarios="1" formatColumns="0" formatRows="0"/>
  <mergeCells count="57">
    <mergeCell ref="B2:E5"/>
    <mergeCell ref="CK3:CL3"/>
    <mergeCell ref="BL9:BM9"/>
    <mergeCell ref="BN9:BQ9"/>
    <mergeCell ref="D7:M7"/>
    <mergeCell ref="BF9:BK9"/>
    <mergeCell ref="BD9:BE9"/>
    <mergeCell ref="CI3:CJ3"/>
    <mergeCell ref="CK4:CL4"/>
    <mergeCell ref="BY9:CE9"/>
    <mergeCell ref="FV9:GH9"/>
    <mergeCell ref="DR9:ED9"/>
    <mergeCell ref="ET9:FF9"/>
    <mergeCell ref="CP9:DB9"/>
    <mergeCell ref="CM3:CN3"/>
    <mergeCell ref="CM4:CN4"/>
    <mergeCell ref="CM8:CN8"/>
    <mergeCell ref="CM5:CN5"/>
    <mergeCell ref="BY10:CB10"/>
    <mergeCell ref="CH6:CH7"/>
    <mergeCell ref="CM7:CN7"/>
    <mergeCell ref="CK2:CL2"/>
    <mergeCell ref="CI4:CJ4"/>
    <mergeCell ref="CI2:CJ2"/>
    <mergeCell ref="CK6:CL7"/>
    <mergeCell ref="CK5:CL5"/>
    <mergeCell ref="CI5:CJ5"/>
    <mergeCell ref="AF11:AG11"/>
    <mergeCell ref="BL10:BU10"/>
    <mergeCell ref="AM11:AN11"/>
    <mergeCell ref="BA10:BK10"/>
    <mergeCell ref="AT11:AU11"/>
    <mergeCell ref="CI6:CJ7"/>
    <mergeCell ref="BR9:BU9"/>
    <mergeCell ref="BA9:BC9"/>
    <mergeCell ref="CC10:CE10"/>
    <mergeCell ref="CI10:CK10"/>
    <mergeCell ref="M10:M11"/>
    <mergeCell ref="AY11:AZ11"/>
    <mergeCell ref="AB10:AZ10"/>
    <mergeCell ref="AJ11:AK11"/>
    <mergeCell ref="AH11:AI11"/>
    <mergeCell ref="AQ11:AR11"/>
    <mergeCell ref="AD11:AE11"/>
    <mergeCell ref="AB11:AC11"/>
    <mergeCell ref="AW11:AX11"/>
    <mergeCell ref="AO11:AP11"/>
    <mergeCell ref="B10:C10"/>
    <mergeCell ref="F10:F11"/>
    <mergeCell ref="P10:P11"/>
    <mergeCell ref="W10:AA10"/>
    <mergeCell ref="L10:L11"/>
    <mergeCell ref="G10:I11"/>
    <mergeCell ref="K10:K11"/>
    <mergeCell ref="Q10:V10"/>
    <mergeCell ref="N10:N11"/>
    <mergeCell ref="O10:O11"/>
  </mergeCells>
  <conditionalFormatting sqref="DO13:DQ15 EQ13:ES15 FS13:FU15 W12:AA15 BY13:CB15 DF13:DM15 EH13:EO15 FJ13:FQ15 GL13:GS15 CM13:CO16">
    <cfRule type="cellIs" priority="358" dxfId="2" operator="greaterThan" stopIfTrue="1">
      <formula>1</formula>
    </cfRule>
  </conditionalFormatting>
  <conditionalFormatting sqref="BL12:BM12">
    <cfRule type="cellIs" priority="364" dxfId="9" operator="greaterThan" stopIfTrue="1">
      <formula>1</formula>
    </cfRule>
    <cfRule type="cellIs" priority="365" dxfId="8" operator="greaterThan" stopIfTrue="1">
      <formula>1</formula>
    </cfRule>
    <cfRule type="cellIs" priority="366" dxfId="2" operator="greaterThan" stopIfTrue="1">
      <formula>1</formula>
    </cfRule>
  </conditionalFormatting>
  <conditionalFormatting sqref="BQ12 BU12:BV12 BL12:BM12">
    <cfRule type="cellIs" priority="362" dxfId="2" operator="greaterThan" stopIfTrue="1">
      <formula>1</formula>
    </cfRule>
    <cfRule type="cellIs" priority="363" dxfId="2" operator="greaterThan" stopIfTrue="1">
      <formula>1</formula>
    </cfRule>
  </conditionalFormatting>
  <conditionalFormatting sqref="BL13:BU15">
    <cfRule type="cellIs" priority="1" dxfId="0" operator="between" stopIfTrue="1">
      <formula>$BZ$4+0.001</formula>
      <formula>0.999</formula>
    </cfRule>
    <cfRule type="cellIs" priority="23" dxfId="1" operator="equal" stopIfTrue="1">
      <formula>"n/a"</formula>
    </cfRule>
    <cfRule type="cellIs" priority="24" dxfId="2" operator="greaterThan" stopIfTrue="1">
      <formula>1</formula>
    </cfRule>
  </conditionalFormatting>
  <conditionalFormatting sqref="W13:AA15 BY13:CB15 DF13:DM15 EH13:EO15 FJ13:FQ15 GL13:GS15 CM13:CO15 DO13:DQ15 EQ13:ES15 FS13:FU15">
    <cfRule type="cellIs" priority="22" dxfId="1" operator="equal" stopIfTrue="1">
      <formula>"n/a"</formula>
    </cfRule>
  </conditionalFormatting>
  <conditionalFormatting sqref="BY13:CB15">
    <cfRule type="cellIs" priority="2" dxfId="0" operator="between" stopIfTrue="1">
      <formula>$BZ$4+0.001</formula>
      <formula>0.999</formula>
    </cfRule>
  </conditionalFormatting>
  <dataValidations count="18">
    <dataValidation type="list" showInputMessage="1" showErrorMessage="1" sqref="AV7">
      <formula1>AS$18:AS$21</formula1>
    </dataValidation>
    <dataValidation type="list" showInputMessage="1" showErrorMessage="1" sqref="AV16">
      <formula1>#REF!</formula1>
    </dataValidation>
    <dataValidation type="list" showInputMessage="1" showErrorMessage="1" sqref="AT16:AU16 AW16:AX16 AT7:AU7 AW7:AX7">
      <formula1>#REF!</formula1>
    </dataValidation>
    <dataValidation type="list" allowBlank="1" showInputMessage="1" showErrorMessage="1" sqref="AS16">
      <formula1>$AS$18:$AS$21</formula1>
    </dataValidation>
    <dataValidation type="list" allowBlank="1" showInputMessage="1" showErrorMessage="1" sqref="AL12">
      <formula1>$AL$18</formula1>
    </dataValidation>
    <dataValidation type="custom" operator="greaterThanOrEqual" allowBlank="1" showInputMessage="1" showErrorMessage="1" error="Please enter one inhalation systemic DNEL value (mg/kg/m3 or mg/m3) or Use DELETE key to remove the DNEL value!" sqref="AA5">
      <formula1>AND(Y5=0,Y5="")</formula1>
    </dataValidation>
    <dataValidation type="decimal" operator="greaterThan" allowBlank="1" showErrorMessage="1" prompt="Please enter a vapor pressure&gt;0!" error="Please enter a vapor pressure&gt;0!" sqref="Y3">
      <formula1>0</formula1>
    </dataValidation>
    <dataValidation type="decimal" operator="greaterThan" allowBlank="1" showInputMessage="1" showErrorMessage="1" error="Please enter a DNEL value&gt;0 or Use DELETE key to remove the DNEL value!" sqref="AC5 S5 U5">
      <formula1>0</formula1>
    </dataValidation>
    <dataValidation type="decimal" operator="greaterThan" allowBlank="1" showInputMessage="1" showErrorMessage="1" error="Use DELETE key to remove the DNEL value!" sqref="W5">
      <formula1>0</formula1>
    </dataValidation>
    <dataValidation type="decimal" operator="greaterThan" allowBlank="1" showInputMessage="1" showErrorMessage="1" error="Please enter a numerical value or use &quot;delete&quot; key to clear the content!" sqref="U3">
      <formula1>0</formula1>
    </dataValidation>
    <dataValidation type="list" allowBlank="1" showInputMessage="1" showErrorMessage="1" sqref="BZ4">
      <formula1>"0.9, 0.5, 0.2"</formula1>
    </dataValidation>
    <dataValidation type="custom" operator="greaterThan" allowBlank="1" showInputMessage="1" showErrorMessage="1" error="Please enter one inhalation systemic DNEL value (mg/kg/m3 or mg/m3) or Use DELETE key to remove the DNEL value!" sqref="Y5">
      <formula1>AND(AA5=0,AA5="")</formula1>
    </dataValidation>
    <dataValidation type="decimal" operator="notEqual" allowBlank="1" showInputMessage="1" showErrorMessage="1" sqref="P12:P15">
      <formula1>0</formula1>
    </dataValidation>
    <dataValidation type="list" allowBlank="1" showInputMessage="1" showErrorMessage="1" sqref="AL13:AL15">
      <formula1>GE</formula1>
    </dataValidation>
    <dataValidation type="list" allowBlank="1" showInputMessage="1" showErrorMessage="1" sqref="AS13:AS15">
      <formula1>location</formula1>
    </dataValidation>
    <dataValidation allowBlank="1" showInputMessage="1" showErrorMessage="1" prompt="Please provide its reference basis in the next column if changing the default value!" sqref="AQ13:AQ15 AO13:AO15 AM13:AM15 AJ13:AJ15 AH13:AH15 AF13:AF15 AB13:AB15"/>
    <dataValidation type="list" allowBlank="1" showInputMessage="1" sqref="AD13:AD15">
      <formula1>Freqbands</formula1>
    </dataValidation>
    <dataValidation type="list" allowBlank="1" showInputMessage="1" showErrorMessage="1" sqref="D12:D16">
      <formula1>PCs</formula1>
    </dataValidation>
  </dataValidations>
  <printOptions gridLines="1"/>
  <pageMargins left="0.55" right="0.33" top="0.75" bottom="0.75" header="0.3" footer="0.3"/>
  <pageSetup fitToHeight="1" fitToWidth="1" horizontalDpi="600" verticalDpi="600" orientation="landscape" scale="53" r:id="rId3"/>
  <headerFooter>
    <oddFooter>&amp;R&amp;P</oddFooter>
  </headerFooter>
  <legacyDrawing r:id="rId2"/>
</worksheet>
</file>

<file path=xl/worksheets/sheet6.xml><?xml version="1.0" encoding="utf-8"?>
<worksheet xmlns="http://schemas.openxmlformats.org/spreadsheetml/2006/main" xmlns:r="http://schemas.openxmlformats.org/officeDocument/2006/relationships">
  <sheetPr codeName="Sheet2">
    <tabColor rgb="FFFFFF00"/>
    <pageSetUpPr fitToPage="1"/>
  </sheetPr>
  <dimension ref="A1:E32"/>
  <sheetViews>
    <sheetView zoomScale="85" zoomScaleNormal="85" zoomScalePageLayoutView="0" workbookViewId="0" topLeftCell="A1">
      <selection activeCell="A46" sqref="A46"/>
    </sheetView>
  </sheetViews>
  <sheetFormatPr defaultColWidth="9.140625" defaultRowHeight="12.75"/>
  <cols>
    <col min="1" max="1" width="40.7109375" style="147" customWidth="1"/>
    <col min="2" max="2" width="8.00390625" style="147" customWidth="1"/>
    <col min="3" max="3" width="103.140625" style="147" customWidth="1"/>
    <col min="4" max="4" width="4.421875" style="77" customWidth="1"/>
    <col min="5" max="5" width="21.8515625" style="77" customWidth="1"/>
    <col min="6" max="6" width="3.28125" style="77" customWidth="1"/>
    <col min="7" max="7" width="24.00390625" style="77" customWidth="1"/>
    <col min="8" max="8" width="9.140625" style="77" customWidth="1"/>
    <col min="9" max="9" width="19.00390625" style="77" customWidth="1"/>
    <col min="10" max="16384" width="9.140625" style="77" customWidth="1"/>
  </cols>
  <sheetData>
    <row r="1" spans="1:3" s="146" customFormat="1" ht="13.5" thickBot="1">
      <c r="A1" s="186" t="s">
        <v>197</v>
      </c>
      <c r="B1" s="187"/>
      <c r="C1" s="188" t="s">
        <v>198</v>
      </c>
    </row>
    <row r="2" spans="1:3" ht="18">
      <c r="A2" s="189" t="s">
        <v>199</v>
      </c>
      <c r="B2" s="190"/>
      <c r="C2" s="191" t="str">
        <f>CSA!B13</f>
        <v>Use in Agrochemicals  </v>
      </c>
    </row>
    <row r="3" spans="1:3" ht="12.75">
      <c r="A3" s="192" t="s">
        <v>200</v>
      </c>
      <c r="B3" s="193"/>
      <c r="C3" s="194">
        <v>21</v>
      </c>
    </row>
    <row r="4" spans="1:4" ht="24.75" customHeight="1">
      <c r="A4" s="195" t="s">
        <v>201</v>
      </c>
      <c r="B4" s="193"/>
      <c r="C4" s="196" t="str">
        <f>CSA!B15</f>
        <v>PC12, PC27</v>
      </c>
      <c r="D4" s="147"/>
    </row>
    <row r="5" spans="1:3" ht="30" customHeight="1">
      <c r="A5" s="195" t="s">
        <v>202</v>
      </c>
      <c r="B5" s="193"/>
      <c r="C5" s="149" t="str">
        <f>CSA!B14</f>
        <v>Covers the consumer use in agrochemicals in liquid and solid forms.  </v>
      </c>
    </row>
    <row r="6" spans="1:3" ht="14.25" customHeight="1">
      <c r="A6" s="197" t="s">
        <v>203</v>
      </c>
      <c r="B6" s="197"/>
      <c r="C6" s="150">
        <f>CSA!AE3</f>
        <v>0</v>
      </c>
    </row>
    <row r="7" spans="1:3" ht="30" customHeight="1" thickBot="1">
      <c r="A7" s="198" t="s">
        <v>204</v>
      </c>
      <c r="B7" s="199"/>
      <c r="C7" s="200">
        <f>CSA!AE5</f>
        <v>0</v>
      </c>
    </row>
    <row r="8" spans="1:3" s="146" customFormat="1" ht="13.5" thickBot="1">
      <c r="A8" s="186" t="s">
        <v>205</v>
      </c>
      <c r="B8" s="201"/>
      <c r="C8" s="202" t="s">
        <v>206</v>
      </c>
    </row>
    <row r="9" spans="1:3" ht="13.5" thickBot="1">
      <c r="A9" s="203" t="s">
        <v>207</v>
      </c>
      <c r="B9" s="204"/>
      <c r="C9" s="205"/>
    </row>
    <row r="10" spans="1:3" s="146" customFormat="1" ht="13.5" thickBot="1">
      <c r="A10" s="151" t="s">
        <v>208</v>
      </c>
      <c r="B10" s="152"/>
      <c r="C10" s="153" t="s">
        <v>209</v>
      </c>
    </row>
    <row r="11" spans="1:3" s="148" customFormat="1" ht="12.75">
      <c r="A11" s="154" t="s">
        <v>210</v>
      </c>
      <c r="B11" s="155"/>
      <c r="C11" s="156"/>
    </row>
    <row r="12" spans="1:3" ht="12.75">
      <c r="A12" s="157" t="s">
        <v>211</v>
      </c>
      <c r="B12" s="158"/>
      <c r="C12" s="149" t="str">
        <f>CSA!W3</f>
        <v>liquid</v>
      </c>
    </row>
    <row r="13" spans="1:3" ht="12.75">
      <c r="A13" s="159" t="s">
        <v>40</v>
      </c>
      <c r="B13" s="158"/>
      <c r="C13" s="160">
        <f>CSA!Y3</f>
        <v>300000</v>
      </c>
    </row>
    <row r="14" spans="1:3" ht="12.75">
      <c r="A14" s="157" t="s">
        <v>212</v>
      </c>
      <c r="B14" s="158"/>
      <c r="C14" s="149" t="str">
        <f>IF(MAX(CSA!AB13:AB15)=0,"","Unless otherwise stated, cover concentrations up to "&amp;(MAX(CSA!AB13:AB15)*100)&amp;"% [ConsOC1]")</f>
        <v>Unless otherwise stated, cover concentrations up to 50% [ConsOC1]</v>
      </c>
    </row>
    <row r="15" spans="1:3" ht="12.75">
      <c r="A15" s="161" t="s">
        <v>213</v>
      </c>
      <c r="B15" s="162"/>
      <c r="C15" s="163" t="str">
        <f>IF(MAX(CSA!AO13:AO15)=0,"","Unless otherwise stated, covers use amounts up to"&amp;MAX(CSA!AO13:AO15)&amp;"g [ConsOC2];")&amp;IF(MAX(CSA!AF13:AF15)=0,"","covers skin contact area up to "&amp;MAX(CSA!AF13:AF15)&amp;"cm2 [ConsOC5]")</f>
        <v>covers skin contact area up to 857.5cm2 [ConsOC5]</v>
      </c>
    </row>
    <row r="16" spans="1:3" ht="24.75" customHeight="1">
      <c r="A16" s="164" t="s">
        <v>214</v>
      </c>
      <c r="B16" s="165"/>
      <c r="C16" s="149" t="str">
        <f>IF(MAX(CSA!AD13:AD15)&lt;1,("Unless otherwise stated, covers use frequency up to "&amp;MAX(CSA!AD13:AD15)*365&amp;" days per year [ConsOC3];"&amp;"Unless otherwise stated, covers use frequency up to 1 times per day [ConsOC4];"),IF(MAX(CSA!AD13:AD15)&gt;=1,("Unless otherwise stated, covers use frequency up to 365 days per year [ConsOC3];"&amp;"Unless otherwise stated, covers use frequency up to "&amp;MAX(CSA!AD13:AD15)&amp;" times per day [ConsOC4];"),""))&amp;IF(MAX(CSA!AY13:AY15)=0,"","covers exposure up to "&amp;MAX(CSA!AY13:AY15)&amp;" hours per event [ConsOC14]")</f>
        <v>Unless otherwise stated, covers use frequency up to 365 days per year [ConsOC3];Unless otherwise stated, covers use frequency up to 1 times per day [ConsOC4];</v>
      </c>
    </row>
    <row r="17" spans="1:3" ht="27">
      <c r="A17" s="161" t="s">
        <v>215</v>
      </c>
      <c r="B17" s="162"/>
      <c r="C17" s="149" t="s">
        <v>127</v>
      </c>
    </row>
    <row r="18" spans="1:3" s="146" customFormat="1" ht="12.75">
      <c r="A18" s="166" t="s">
        <v>216</v>
      </c>
      <c r="B18" s="167"/>
      <c r="C18" s="168" t="s">
        <v>217</v>
      </c>
    </row>
    <row r="19" spans="1:3" ht="38.25">
      <c r="A19" s="169" t="str">
        <f>CSA!D13&amp;"--"&amp;CSA!E13</f>
        <v>PC12:Fertilizers--Lawn and garden preparations</v>
      </c>
      <c r="B19" s="170" t="s">
        <v>218</v>
      </c>
      <c r="C19" s="150" t="str">
        <f>CSA!BV13</f>
        <v>Unless otherwise stated, covers concentrations up to 50% [ConsOC1]; covers use up to 364 days/year[ConsOC3]; covers use up to 1 time/on day of use[ConsOC4]; covers skin contact area up to 857.50 cm2 [ConsOC5]; for each use event, assumes swallowed amount of 0.3g [ConsOC13]; </v>
      </c>
    </row>
    <row r="20" spans="1:3" ht="12.75">
      <c r="A20" s="108"/>
      <c r="B20" s="170" t="s">
        <v>219</v>
      </c>
      <c r="C20" s="150" t="str">
        <f>CSA!BW13</f>
        <v>Avoid using at a product concentration greater than 10% [ConsRMM1]; </v>
      </c>
    </row>
    <row r="21" spans="1:3" ht="38.25">
      <c r="A21" s="169" t="str">
        <f>CSA!D14&amp;"--"&amp;CSA!E14</f>
        <v>PC27_n: Plant protection products--</v>
      </c>
      <c r="B21" s="170" t="s">
        <v>218</v>
      </c>
      <c r="C21" s="171" t="str">
        <f>CSA!BV14</f>
        <v>Unless otherwise stated, covers concentrations up to 50% [ConsOC1]; covers use up to 364 days/year[ConsOC3]; covers use up to 1 time/on day of use[ConsOC4]; covers skin contact area up to 857.50 cm2 [ConsOC5]; for each use event, assumes swallowed amount of 0.3g [ConsOC13]; </v>
      </c>
    </row>
    <row r="22" spans="1:5" s="146" customFormat="1" ht="12.75">
      <c r="A22" s="108"/>
      <c r="B22" s="170" t="s">
        <v>219</v>
      </c>
      <c r="C22" s="171" t="str">
        <f>CSA!BW14</f>
        <v>Avoid using at a product concentration greater than 10% [ConsRMM1]; </v>
      </c>
      <c r="E22" s="77"/>
    </row>
    <row r="23" spans="1:2" ht="12.75">
      <c r="A23" s="77"/>
      <c r="B23" s="77"/>
    </row>
    <row r="24" spans="1:3" ht="12" customHeight="1">
      <c r="A24" s="77"/>
      <c r="B24" s="77"/>
      <c r="C24" s="77"/>
    </row>
    <row r="25" spans="1:3" ht="12.75">
      <c r="A25" s="77"/>
      <c r="B25" s="77"/>
      <c r="C25" s="77"/>
    </row>
    <row r="26" spans="1:3" ht="12.75">
      <c r="A26" s="77"/>
      <c r="B26" s="77"/>
      <c r="C26" s="77"/>
    </row>
    <row r="27" spans="1:3" ht="12.75">
      <c r="A27" s="77"/>
      <c r="B27" s="77"/>
      <c r="C27" s="77"/>
    </row>
    <row r="28" spans="1:3" ht="12.75">
      <c r="A28" s="77"/>
      <c r="B28" s="77"/>
      <c r="C28" s="77"/>
    </row>
    <row r="29" spans="1:3" ht="12.75">
      <c r="A29" s="77"/>
      <c r="B29" s="77"/>
      <c r="C29" s="77"/>
    </row>
    <row r="30" spans="1:3" ht="12.75">
      <c r="A30" s="77"/>
      <c r="B30" s="77"/>
      <c r="C30" s="77"/>
    </row>
    <row r="31" spans="1:3" ht="12.75">
      <c r="A31" s="77"/>
      <c r="B31" s="77"/>
      <c r="C31" s="77"/>
    </row>
    <row r="32" spans="1:3" ht="12.75">
      <c r="A32" s="77"/>
      <c r="B32" s="77"/>
      <c r="C32" s="77"/>
    </row>
  </sheetData>
  <sheetProtection password="8EB8" sheet="1" formatColumns="0" formatRows="0" sort="0" autoFilter="0" pivotTables="0"/>
  <printOptions/>
  <pageMargins left="0.75" right="0.75" top="1" bottom="1" header="0.5" footer="0.5"/>
  <pageSetup fitToHeight="1" fitToWidth="1" horizontalDpi="600" verticalDpi="600" orientation="portrait" paperSize="9" scale="19" r:id="rId1"/>
  <headerFooter alignWithMargins="0">
    <oddHeader>&amp;C&amp;F</oddHeader>
    <oddFooter>&amp;C&amp;A</oddFooter>
  </headerFooter>
</worksheet>
</file>

<file path=xl/worksheets/sheet7.xml><?xml version="1.0" encoding="utf-8"?>
<worksheet xmlns="http://schemas.openxmlformats.org/spreadsheetml/2006/main" xmlns:r="http://schemas.openxmlformats.org/officeDocument/2006/relationships">
  <sheetPr codeName="Sheet8"/>
  <dimension ref="A2:B28"/>
  <sheetViews>
    <sheetView zoomScale="85" zoomScaleNormal="85" zoomScalePageLayoutView="0" workbookViewId="0" topLeftCell="A1">
      <selection activeCell="A19" sqref="A19"/>
    </sheetView>
  </sheetViews>
  <sheetFormatPr defaultColWidth="9.140625" defaultRowHeight="12.75"/>
  <cols>
    <col min="1" max="1" width="92.140625" style="0" customWidth="1"/>
  </cols>
  <sheetData>
    <row r="2" ht="12.75">
      <c r="A2" s="4" t="s">
        <v>255</v>
      </c>
    </row>
    <row r="3" ht="12.75">
      <c r="A3" t="s">
        <v>256</v>
      </c>
    </row>
    <row r="4" ht="12.75">
      <c r="A4" t="s">
        <v>257</v>
      </c>
    </row>
    <row r="5" ht="12.75">
      <c r="A5" t="s">
        <v>258</v>
      </c>
    </row>
    <row r="6" ht="12.75">
      <c r="A6" t="s">
        <v>259</v>
      </c>
    </row>
    <row r="7" ht="12.75">
      <c r="A7" t="s">
        <v>260</v>
      </c>
    </row>
    <row r="8" ht="12.75">
      <c r="A8" t="s">
        <v>261</v>
      </c>
    </row>
    <row r="9" ht="12.75">
      <c r="A9" t="s">
        <v>262</v>
      </c>
    </row>
    <row r="10" ht="12.75">
      <c r="A10" t="s">
        <v>263</v>
      </c>
    </row>
    <row r="11" ht="12.75">
      <c r="A11" s="11" t="s">
        <v>445</v>
      </c>
    </row>
    <row r="12" ht="12.75">
      <c r="A12" s="11" t="s">
        <v>446</v>
      </c>
    </row>
    <row r="13" ht="12.75">
      <c r="A13" s="11" t="s">
        <v>447</v>
      </c>
    </row>
    <row r="14" ht="12.75">
      <c r="A14" s="11" t="s">
        <v>448</v>
      </c>
    </row>
    <row r="15" ht="12.75">
      <c r="A15" s="3"/>
    </row>
    <row r="16" ht="12.75">
      <c r="A16" s="4" t="s">
        <v>264</v>
      </c>
    </row>
    <row r="17" ht="25.5">
      <c r="A17" s="23" t="s">
        <v>265</v>
      </c>
    </row>
    <row r="18" ht="12.75">
      <c r="A18" t="s">
        <v>266</v>
      </c>
    </row>
    <row r="19" ht="76.5">
      <c r="A19" s="23" t="s">
        <v>41</v>
      </c>
    </row>
    <row r="20" ht="12.75">
      <c r="A20" s="23" t="s">
        <v>267</v>
      </c>
    </row>
    <row r="21" ht="25.5">
      <c r="A21" s="23" t="s">
        <v>268</v>
      </c>
    </row>
    <row r="22" ht="25.5">
      <c r="A22" s="23" t="s">
        <v>269</v>
      </c>
    </row>
    <row r="23" ht="25.5">
      <c r="A23" s="23" t="s">
        <v>437</v>
      </c>
    </row>
    <row r="24" spans="1:2" ht="12.75">
      <c r="A24" t="s">
        <v>270</v>
      </c>
      <c r="B24" s="11"/>
    </row>
    <row r="25" ht="12.75">
      <c r="A25" s="23" t="s">
        <v>271</v>
      </c>
    </row>
    <row r="26" ht="12.75">
      <c r="A26" s="23" t="s">
        <v>272</v>
      </c>
    </row>
    <row r="27" ht="25.5">
      <c r="A27" s="23" t="s">
        <v>273</v>
      </c>
    </row>
    <row r="28" ht="51">
      <c r="A28" s="23" t="s">
        <v>274</v>
      </c>
    </row>
  </sheetData>
  <sheetProtection password="C635" sheet="1"/>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1"/>
  <dimension ref="B2:M14"/>
  <sheetViews>
    <sheetView showGridLines="0" zoomScale="115" zoomScaleNormal="115" zoomScalePageLayoutView="0" workbookViewId="0" topLeftCell="A1">
      <selection activeCell="G16" sqref="G16"/>
    </sheetView>
  </sheetViews>
  <sheetFormatPr defaultColWidth="9.140625" defaultRowHeight="12.75"/>
  <cols>
    <col min="1" max="1" width="4.8515625" style="26" customWidth="1"/>
    <col min="2" max="2" width="6.8515625" style="26" customWidth="1"/>
    <col min="3" max="12" width="9.140625" style="26" customWidth="1"/>
    <col min="13" max="13" width="7.28125" style="26" customWidth="1"/>
    <col min="14" max="16384" width="9.140625" style="26" customWidth="1"/>
  </cols>
  <sheetData>
    <row r="2" ht="15.75" thickBot="1">
      <c r="B2" s="25" t="s">
        <v>223</v>
      </c>
    </row>
    <row r="3" spans="2:13" ht="15">
      <c r="B3" s="27"/>
      <c r="C3" s="28"/>
      <c r="D3" s="28"/>
      <c r="E3" s="28"/>
      <c r="F3" s="28"/>
      <c r="G3" s="28"/>
      <c r="H3" s="28"/>
      <c r="I3" s="28"/>
      <c r="J3" s="28"/>
      <c r="K3" s="28"/>
      <c r="L3" s="28"/>
      <c r="M3" s="29"/>
    </row>
    <row r="4" spans="2:13" ht="15">
      <c r="B4" s="30"/>
      <c r="C4" s="54" t="s">
        <v>407</v>
      </c>
      <c r="D4" s="40"/>
      <c r="E4" s="40"/>
      <c r="F4" s="31"/>
      <c r="G4" s="54" t="s">
        <v>408</v>
      </c>
      <c r="H4" s="40"/>
      <c r="I4" s="40"/>
      <c r="J4" s="40"/>
      <c r="K4" s="40"/>
      <c r="L4" s="40"/>
      <c r="M4" s="32"/>
    </row>
    <row r="5" spans="2:13" ht="15">
      <c r="B5" s="30"/>
      <c r="C5" s="36" t="s">
        <v>224</v>
      </c>
      <c r="D5" s="31"/>
      <c r="E5" s="37"/>
      <c r="F5" s="31"/>
      <c r="G5" s="36" t="s">
        <v>224</v>
      </c>
      <c r="H5" s="31"/>
      <c r="I5" s="31"/>
      <c r="J5" s="31"/>
      <c r="K5" s="31"/>
      <c r="L5" s="37"/>
      <c r="M5" s="32"/>
    </row>
    <row r="6" spans="2:13" ht="15">
      <c r="B6" s="30"/>
      <c r="C6" s="36" t="s">
        <v>226</v>
      </c>
      <c r="D6" s="31"/>
      <c r="E6" s="37"/>
      <c r="F6" s="31"/>
      <c r="G6" s="38" t="s">
        <v>227</v>
      </c>
      <c r="H6" s="31"/>
      <c r="I6" s="31"/>
      <c r="J6" s="31"/>
      <c r="K6" s="31"/>
      <c r="L6" s="37"/>
      <c r="M6" s="32"/>
    </row>
    <row r="7" spans="2:13" ht="15">
      <c r="B7" s="30"/>
      <c r="C7" s="59" t="s">
        <v>222</v>
      </c>
      <c r="D7" s="31"/>
      <c r="E7" s="37"/>
      <c r="F7" s="31"/>
      <c r="G7" s="38" t="s">
        <v>228</v>
      </c>
      <c r="H7" s="31"/>
      <c r="I7" s="31"/>
      <c r="J7" s="31"/>
      <c r="K7" s="31"/>
      <c r="L7" s="37"/>
      <c r="M7" s="32"/>
    </row>
    <row r="8" spans="2:13" ht="15">
      <c r="B8" s="30"/>
      <c r="C8" s="39" t="s">
        <v>225</v>
      </c>
      <c r="D8" s="40"/>
      <c r="E8" s="41"/>
      <c r="F8" s="31"/>
      <c r="G8" s="39" t="s">
        <v>225</v>
      </c>
      <c r="H8" s="40"/>
      <c r="I8" s="40"/>
      <c r="J8" s="40"/>
      <c r="K8" s="40"/>
      <c r="L8" s="41"/>
      <c r="M8" s="32"/>
    </row>
    <row r="9" spans="2:13" ht="15">
      <c r="B9" s="30"/>
      <c r="C9" s="31"/>
      <c r="D9" s="31"/>
      <c r="E9" s="31"/>
      <c r="F9" s="31"/>
      <c r="G9" s="31"/>
      <c r="H9" s="31"/>
      <c r="I9" s="31"/>
      <c r="J9" s="31"/>
      <c r="K9" s="31"/>
      <c r="L9" s="31"/>
      <c r="M9" s="32"/>
    </row>
    <row r="10" spans="2:13" ht="15">
      <c r="B10" s="30"/>
      <c r="C10" s="31"/>
      <c r="D10" s="31"/>
      <c r="E10" s="31"/>
      <c r="F10" s="31"/>
      <c r="G10" s="42" t="s">
        <v>409</v>
      </c>
      <c r="H10" s="31"/>
      <c r="I10" s="31"/>
      <c r="J10" s="31"/>
      <c r="K10" s="31"/>
      <c r="L10" s="31"/>
      <c r="M10" s="32"/>
    </row>
    <row r="11" spans="2:13" ht="15">
      <c r="B11" s="30"/>
      <c r="C11" s="31"/>
      <c r="D11" s="31"/>
      <c r="E11" s="31"/>
      <c r="F11" s="31"/>
      <c r="G11" s="31"/>
      <c r="H11" s="31"/>
      <c r="I11" s="31"/>
      <c r="J11" s="31"/>
      <c r="K11" s="31"/>
      <c r="L11" s="31"/>
      <c r="M11" s="32"/>
    </row>
    <row r="12" spans="2:13" ht="15">
      <c r="B12" s="30"/>
      <c r="C12" s="31"/>
      <c r="D12" s="31"/>
      <c r="E12" s="42" t="s">
        <v>410</v>
      </c>
      <c r="F12" s="31"/>
      <c r="G12" s="31"/>
      <c r="H12" s="31"/>
      <c r="I12" s="31"/>
      <c r="J12" s="31"/>
      <c r="K12" s="31"/>
      <c r="L12" s="31"/>
      <c r="M12" s="32"/>
    </row>
    <row r="13" spans="2:13" ht="66" customHeight="1">
      <c r="B13" s="30"/>
      <c r="C13" s="31"/>
      <c r="D13" s="43"/>
      <c r="E13" s="552" t="s">
        <v>0</v>
      </c>
      <c r="F13" s="553"/>
      <c r="G13" s="554"/>
      <c r="H13" s="31"/>
      <c r="I13" s="31"/>
      <c r="J13" s="31"/>
      <c r="K13" s="31"/>
      <c r="L13" s="31"/>
      <c r="M13" s="32"/>
    </row>
    <row r="14" spans="2:13" ht="15.75" thickBot="1">
      <c r="B14" s="44"/>
      <c r="C14" s="45"/>
      <c r="D14" s="45"/>
      <c r="E14" s="45"/>
      <c r="F14" s="45"/>
      <c r="G14" s="45"/>
      <c r="H14" s="45"/>
      <c r="I14" s="45"/>
      <c r="J14" s="45"/>
      <c r="K14" s="45"/>
      <c r="L14" s="45"/>
      <c r="M14" s="46"/>
    </row>
  </sheetData>
  <sheetProtection password="C635" sheet="1"/>
  <mergeCells count="1">
    <mergeCell ref="E13:G13"/>
  </mergeCells>
  <printOptions/>
  <pageMargins left="0.7" right="0.7" top="0.75" bottom="0.75" header="0.3" footer="0.3"/>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codeName="Sheet12"/>
  <dimension ref="B2:P35"/>
  <sheetViews>
    <sheetView showGridLines="0" zoomScalePageLayoutView="0" workbookViewId="0" topLeftCell="A1">
      <selection activeCell="O19" sqref="O19"/>
    </sheetView>
  </sheetViews>
  <sheetFormatPr defaultColWidth="9.140625" defaultRowHeight="12.75"/>
  <cols>
    <col min="1" max="1" width="5.7109375" style="26" customWidth="1"/>
    <col min="2" max="2" width="4.8515625" style="26" customWidth="1"/>
    <col min="3" max="3" width="9.140625" style="26" customWidth="1"/>
    <col min="4" max="4" width="10.8515625" style="26" customWidth="1"/>
    <col min="5" max="5" width="9.140625" style="26" customWidth="1"/>
    <col min="6" max="6" width="11.00390625" style="26" customWidth="1"/>
    <col min="7" max="7" width="10.421875" style="26" customWidth="1"/>
    <col min="8" max="8" width="7.57421875" style="26" customWidth="1"/>
    <col min="9" max="10" width="10.7109375" style="26" customWidth="1"/>
    <col min="11" max="11" width="12.00390625" style="26" customWidth="1"/>
    <col min="12" max="13" width="9.140625" style="26" customWidth="1"/>
    <col min="14" max="15" width="13.28125" style="26" customWidth="1"/>
    <col min="16" max="16" width="5.57421875" style="26" customWidth="1"/>
    <col min="17" max="17" width="7.00390625" style="26" customWidth="1"/>
    <col min="18" max="16384" width="9.140625" style="26" customWidth="1"/>
  </cols>
  <sheetData>
    <row r="2" ht="15.75" thickBot="1">
      <c r="B2" s="25" t="s">
        <v>229</v>
      </c>
    </row>
    <row r="3" spans="2:16" ht="15">
      <c r="B3" s="27"/>
      <c r="C3" s="28"/>
      <c r="D3" s="28"/>
      <c r="E3" s="28"/>
      <c r="F3" s="28"/>
      <c r="G3" s="28"/>
      <c r="H3" s="28"/>
      <c r="I3" s="28"/>
      <c r="J3" s="28"/>
      <c r="K3" s="28"/>
      <c r="L3" s="28"/>
      <c r="M3" s="28"/>
      <c r="N3" s="28"/>
      <c r="O3" s="28"/>
      <c r="P3" s="29"/>
    </row>
    <row r="4" spans="2:16" ht="15">
      <c r="B4" s="30"/>
      <c r="C4" s="31"/>
      <c r="D4" s="47" t="s">
        <v>400</v>
      </c>
      <c r="E4" s="459" t="s">
        <v>482</v>
      </c>
      <c r="F4" s="31"/>
      <c r="G4" s="31"/>
      <c r="H4" s="31"/>
      <c r="K4" s="31"/>
      <c r="L4" s="31"/>
      <c r="M4" s="31"/>
      <c r="N4" s="31"/>
      <c r="O4" s="31"/>
      <c r="P4" s="32"/>
    </row>
    <row r="5" spans="2:16" ht="15">
      <c r="B5" s="30"/>
      <c r="C5" s="31"/>
      <c r="D5" s="48" t="s">
        <v>230</v>
      </c>
      <c r="E5" s="31"/>
      <c r="F5" s="49" t="s">
        <v>231</v>
      </c>
      <c r="G5" s="50"/>
      <c r="H5" s="51"/>
      <c r="K5" s="31"/>
      <c r="L5" s="31"/>
      <c r="M5" s="31"/>
      <c r="N5" s="31"/>
      <c r="O5" s="31"/>
      <c r="P5" s="32"/>
    </row>
    <row r="6" spans="2:16" ht="15">
      <c r="B6" s="30"/>
      <c r="C6" s="31"/>
      <c r="D6" s="52" t="s">
        <v>411</v>
      </c>
      <c r="E6" s="31"/>
      <c r="F6" s="31"/>
      <c r="G6" s="31"/>
      <c r="H6" s="31"/>
      <c r="K6" s="31"/>
      <c r="L6" s="31"/>
      <c r="M6" s="31"/>
      <c r="N6" s="31"/>
      <c r="O6" s="31"/>
      <c r="P6" s="32"/>
    </row>
    <row r="7" spans="2:16" ht="15">
      <c r="B7" s="30"/>
      <c r="C7" s="31"/>
      <c r="D7" s="31"/>
      <c r="E7" s="31"/>
      <c r="F7" s="31"/>
      <c r="G7" s="31"/>
      <c r="H7" s="31"/>
      <c r="K7" s="31"/>
      <c r="L7" s="31"/>
      <c r="M7" s="31"/>
      <c r="N7" s="31"/>
      <c r="O7" s="31"/>
      <c r="P7" s="32"/>
    </row>
    <row r="8" spans="2:16" ht="15">
      <c r="B8" s="30"/>
      <c r="C8" s="31"/>
      <c r="D8" s="31"/>
      <c r="E8" s="53" t="s">
        <v>483</v>
      </c>
      <c r="G8" s="31"/>
      <c r="H8" s="31"/>
      <c r="K8" s="31"/>
      <c r="P8" s="32"/>
    </row>
    <row r="9" spans="2:16" ht="15">
      <c r="B9" s="30"/>
      <c r="C9" s="31"/>
      <c r="D9" s="31"/>
      <c r="E9" s="31" t="s">
        <v>425</v>
      </c>
      <c r="F9" s="31"/>
      <c r="G9" s="31"/>
      <c r="H9" s="31"/>
      <c r="K9" s="31"/>
      <c r="P9" s="32"/>
    </row>
    <row r="10" spans="2:16" ht="15">
      <c r="B10" s="30"/>
      <c r="C10" s="42" t="s">
        <v>232</v>
      </c>
      <c r="D10" s="31"/>
      <c r="E10" s="31"/>
      <c r="F10" s="31"/>
      <c r="G10" s="42"/>
      <c r="H10" s="31"/>
      <c r="I10" s="31"/>
      <c r="J10" s="31"/>
      <c r="K10" s="31"/>
      <c r="P10" s="32"/>
    </row>
    <row r="11" spans="2:16" ht="15">
      <c r="B11" s="30"/>
      <c r="C11" s="66"/>
      <c r="D11" s="67" t="s">
        <v>233</v>
      </c>
      <c r="E11" s="67" t="s">
        <v>234</v>
      </c>
      <c r="F11" s="68" t="s">
        <v>235</v>
      </c>
      <c r="K11" s="42" t="s">
        <v>456</v>
      </c>
      <c r="L11" s="31"/>
      <c r="M11" s="31"/>
      <c r="N11" s="31"/>
      <c r="O11" s="31"/>
      <c r="P11" s="32"/>
    </row>
    <row r="12" spans="2:16" ht="15">
      <c r="B12" s="30"/>
      <c r="C12" s="59" t="s">
        <v>236</v>
      </c>
      <c r="D12" s="69" t="s">
        <v>237</v>
      </c>
      <c r="E12" s="69" t="s">
        <v>237</v>
      </c>
      <c r="F12" s="70" t="s">
        <v>237</v>
      </c>
      <c r="H12" s="42" t="s">
        <v>424</v>
      </c>
      <c r="I12" s="31"/>
      <c r="K12" s="55"/>
      <c r="L12" s="34"/>
      <c r="M12" s="34" t="s">
        <v>328</v>
      </c>
      <c r="N12" s="35" t="s">
        <v>109</v>
      </c>
      <c r="O12" s="31"/>
      <c r="P12" s="32"/>
    </row>
    <row r="13" spans="2:16" ht="15">
      <c r="B13" s="30"/>
      <c r="C13" s="59" t="s">
        <v>239</v>
      </c>
      <c r="D13" s="69" t="s">
        <v>237</v>
      </c>
      <c r="E13" s="69" t="s">
        <v>237</v>
      </c>
      <c r="F13" s="71" t="s">
        <v>297</v>
      </c>
      <c r="H13" s="55" t="s">
        <v>238</v>
      </c>
      <c r="I13" s="35"/>
      <c r="J13" s="42" t="s">
        <v>243</v>
      </c>
      <c r="K13" s="36" t="s">
        <v>246</v>
      </c>
      <c r="L13" s="31"/>
      <c r="M13" s="31" t="s">
        <v>101</v>
      </c>
      <c r="N13" s="37" t="s">
        <v>105</v>
      </c>
      <c r="O13" s="31"/>
      <c r="P13" s="32"/>
    </row>
    <row r="14" spans="2:16" ht="15">
      <c r="B14" s="30"/>
      <c r="C14" s="59" t="s">
        <v>241</v>
      </c>
      <c r="D14" s="69" t="s">
        <v>237</v>
      </c>
      <c r="E14" s="72" t="s">
        <v>297</v>
      </c>
      <c r="F14" s="70" t="s">
        <v>237</v>
      </c>
      <c r="H14" s="36" t="s">
        <v>240</v>
      </c>
      <c r="I14" s="37"/>
      <c r="K14" s="36" t="s">
        <v>247</v>
      </c>
      <c r="L14" s="31"/>
      <c r="M14" s="31" t="s">
        <v>102</v>
      </c>
      <c r="N14" s="37" t="s">
        <v>106</v>
      </c>
      <c r="O14" s="31"/>
      <c r="P14" s="32"/>
    </row>
    <row r="15" spans="2:16" ht="15">
      <c r="B15" s="30"/>
      <c r="C15" s="59" t="s">
        <v>34</v>
      </c>
      <c r="D15" s="72" t="s">
        <v>297</v>
      </c>
      <c r="E15" s="72" t="s">
        <v>297</v>
      </c>
      <c r="F15" s="70" t="s">
        <v>237</v>
      </c>
      <c r="H15" s="39" t="s">
        <v>242</v>
      </c>
      <c r="I15" s="41"/>
      <c r="K15" s="36" t="s">
        <v>110</v>
      </c>
      <c r="L15" s="31"/>
      <c r="M15" s="31" t="s">
        <v>103</v>
      </c>
      <c r="N15" s="37" t="s">
        <v>107</v>
      </c>
      <c r="O15" s="31"/>
      <c r="P15" s="32"/>
    </row>
    <row r="16" spans="2:16" ht="15">
      <c r="B16" s="30"/>
      <c r="C16" s="59" t="s">
        <v>35</v>
      </c>
      <c r="D16" s="69" t="s">
        <v>237</v>
      </c>
      <c r="E16" s="72" t="s">
        <v>297</v>
      </c>
      <c r="F16" s="71" t="s">
        <v>297</v>
      </c>
      <c r="K16" s="39" t="s">
        <v>249</v>
      </c>
      <c r="L16" s="40"/>
      <c r="M16" s="40" t="s">
        <v>104</v>
      </c>
      <c r="N16" s="41" t="s">
        <v>108</v>
      </c>
      <c r="O16" s="31"/>
      <c r="P16" s="32"/>
    </row>
    <row r="17" spans="2:16" ht="15">
      <c r="B17" s="30"/>
      <c r="C17" s="59" t="s">
        <v>36</v>
      </c>
      <c r="D17" s="72" t="s">
        <v>297</v>
      </c>
      <c r="E17" s="72" t="s">
        <v>297</v>
      </c>
      <c r="F17" s="71" t="s">
        <v>297</v>
      </c>
      <c r="I17" s="25" t="s">
        <v>457</v>
      </c>
      <c r="K17" s="31"/>
      <c r="L17" s="31"/>
      <c r="M17" s="31"/>
      <c r="N17" s="31"/>
      <c r="O17" s="31"/>
      <c r="P17" s="32"/>
    </row>
    <row r="18" spans="2:16" ht="15">
      <c r="B18" s="30"/>
      <c r="C18" s="59" t="s">
        <v>38</v>
      </c>
      <c r="D18" s="72" t="s">
        <v>297</v>
      </c>
      <c r="E18" s="69" t="s">
        <v>237</v>
      </c>
      <c r="F18" s="70" t="s">
        <v>237</v>
      </c>
      <c r="G18" s="430"/>
      <c r="H18" s="72"/>
      <c r="I18" s="555" t="s">
        <v>412</v>
      </c>
      <c r="J18" s="556"/>
      <c r="K18" s="557"/>
      <c r="P18" s="32"/>
    </row>
    <row r="19" spans="2:16" ht="15">
      <c r="B19" s="30"/>
      <c r="C19" s="73" t="s">
        <v>39</v>
      </c>
      <c r="D19" s="74" t="s">
        <v>297</v>
      </c>
      <c r="E19" s="75" t="s">
        <v>237</v>
      </c>
      <c r="F19" s="76" t="s">
        <v>297</v>
      </c>
      <c r="G19" s="430"/>
      <c r="H19" s="72"/>
      <c r="I19" s="558" t="s">
        <v>413</v>
      </c>
      <c r="J19" s="559"/>
      <c r="K19" s="560"/>
      <c r="P19" s="32"/>
    </row>
    <row r="20" spans="2:16" ht="15">
      <c r="B20" s="30"/>
      <c r="C20" s="31"/>
      <c r="D20" s="31"/>
      <c r="E20" s="31"/>
      <c r="F20" s="31"/>
      <c r="I20" s="561" t="s">
        <v>414</v>
      </c>
      <c r="J20" s="562"/>
      <c r="K20" s="563"/>
      <c r="P20" s="32"/>
    </row>
    <row r="21" spans="2:16" ht="15">
      <c r="B21" s="30"/>
      <c r="C21" s="31"/>
      <c r="D21" s="31"/>
      <c r="E21" s="31"/>
      <c r="F21" s="31"/>
      <c r="J21" s="431"/>
      <c r="K21" s="31"/>
      <c r="P21" s="32"/>
    </row>
    <row r="22" spans="2:16" ht="15">
      <c r="B22" s="30"/>
      <c r="C22" s="54" t="s">
        <v>415</v>
      </c>
      <c r="D22" s="40"/>
      <c r="E22" s="40"/>
      <c r="F22" s="40"/>
      <c r="G22" s="31"/>
      <c r="H22" s="42" t="s">
        <v>459</v>
      </c>
      <c r="I22" s="31"/>
      <c r="J22" s="31"/>
      <c r="K22" s="31"/>
      <c r="L22" s="42" t="s">
        <v>458</v>
      </c>
      <c r="M22" s="31"/>
      <c r="N22" s="31"/>
      <c r="O22" s="31"/>
      <c r="P22" s="32"/>
    </row>
    <row r="23" spans="2:16" ht="15">
      <c r="B23" s="30"/>
      <c r="C23" s="56" t="s">
        <v>244</v>
      </c>
      <c r="D23" s="31"/>
      <c r="E23" s="31"/>
      <c r="F23" s="37"/>
      <c r="G23" s="31"/>
      <c r="H23" s="33" t="s">
        <v>461</v>
      </c>
      <c r="I23" s="34"/>
      <c r="J23" s="35"/>
      <c r="K23" s="31"/>
      <c r="L23" s="55" t="s">
        <v>236</v>
      </c>
      <c r="M23" s="34" t="s">
        <v>416</v>
      </c>
      <c r="N23" s="34"/>
      <c r="O23" s="35"/>
      <c r="P23" s="32"/>
    </row>
    <row r="24" spans="2:16" ht="15">
      <c r="B24" s="30"/>
      <c r="C24" s="36" t="s">
        <v>224</v>
      </c>
      <c r="D24" s="31"/>
      <c r="E24" s="31"/>
      <c r="F24" s="37"/>
      <c r="G24" s="31"/>
      <c r="H24" s="36" t="s">
        <v>224</v>
      </c>
      <c r="I24" s="31"/>
      <c r="J24" s="37"/>
      <c r="K24" s="31"/>
      <c r="L24" s="36" t="s">
        <v>239</v>
      </c>
      <c r="M24" s="31" t="s">
        <v>417</v>
      </c>
      <c r="N24" s="31"/>
      <c r="O24" s="37"/>
      <c r="P24" s="32"/>
    </row>
    <row r="25" spans="2:16" ht="15">
      <c r="B25" s="30"/>
      <c r="C25" s="38" t="s">
        <v>245</v>
      </c>
      <c r="D25" s="31"/>
      <c r="E25" s="31"/>
      <c r="F25" s="37"/>
      <c r="G25" s="31"/>
      <c r="H25" s="36" t="s">
        <v>226</v>
      </c>
      <c r="I25" s="31"/>
      <c r="J25" s="37"/>
      <c r="K25" s="31"/>
      <c r="L25" s="36" t="s">
        <v>241</v>
      </c>
      <c r="M25" s="31" t="s">
        <v>418</v>
      </c>
      <c r="N25" s="31"/>
      <c r="O25" s="37"/>
      <c r="P25" s="32"/>
    </row>
    <row r="26" spans="2:16" ht="15">
      <c r="B26" s="30"/>
      <c r="C26" s="36" t="s">
        <v>250</v>
      </c>
      <c r="D26" s="31"/>
      <c r="E26" s="31"/>
      <c r="F26" s="37"/>
      <c r="G26" s="31"/>
      <c r="H26" s="36"/>
      <c r="I26" s="31"/>
      <c r="J26" s="37"/>
      <c r="K26" s="31"/>
      <c r="L26" s="36" t="s">
        <v>34</v>
      </c>
      <c r="M26" s="31" t="s">
        <v>419</v>
      </c>
      <c r="N26" s="31"/>
      <c r="O26" s="37"/>
      <c r="P26" s="32"/>
    </row>
    <row r="27" spans="2:16" ht="15">
      <c r="B27" s="30"/>
      <c r="C27" s="38" t="s">
        <v>248</v>
      </c>
      <c r="D27" s="31"/>
      <c r="E27" s="31"/>
      <c r="F27" s="37"/>
      <c r="G27" s="31"/>
      <c r="H27" s="59" t="s">
        <v>222</v>
      </c>
      <c r="I27" s="31"/>
      <c r="J27" s="37"/>
      <c r="K27" s="31"/>
      <c r="L27" s="36" t="s">
        <v>35</v>
      </c>
      <c r="M27" s="31" t="s">
        <v>420</v>
      </c>
      <c r="N27" s="31"/>
      <c r="O27" s="37"/>
      <c r="P27" s="32"/>
    </row>
    <row r="28" spans="2:16" ht="15">
      <c r="B28" s="30"/>
      <c r="C28" s="36" t="s">
        <v>251</v>
      </c>
      <c r="D28" s="31"/>
      <c r="E28" s="31"/>
      <c r="F28" s="37"/>
      <c r="G28" s="31"/>
      <c r="H28" s="36"/>
      <c r="I28" s="31"/>
      <c r="J28" s="37"/>
      <c r="K28" s="31"/>
      <c r="L28" s="36" t="s">
        <v>36</v>
      </c>
      <c r="M28" s="31" t="s">
        <v>37</v>
      </c>
      <c r="N28" s="31"/>
      <c r="O28" s="37"/>
      <c r="P28" s="32"/>
    </row>
    <row r="29" spans="2:16" ht="15">
      <c r="B29" s="30"/>
      <c r="C29" s="39" t="s">
        <v>225</v>
      </c>
      <c r="D29" s="40"/>
      <c r="E29" s="40"/>
      <c r="F29" s="41"/>
      <c r="G29" s="31"/>
      <c r="H29" s="39" t="s">
        <v>225</v>
      </c>
      <c r="I29" s="40"/>
      <c r="J29" s="41"/>
      <c r="K29" s="31"/>
      <c r="L29" s="36" t="s">
        <v>38</v>
      </c>
      <c r="M29" s="31" t="s">
        <v>421</v>
      </c>
      <c r="N29" s="31"/>
      <c r="O29" s="37"/>
      <c r="P29" s="32"/>
    </row>
    <row r="30" spans="2:16" ht="15">
      <c r="B30" s="30"/>
      <c r="C30" s="31"/>
      <c r="D30" s="31"/>
      <c r="E30" s="31"/>
      <c r="F30" s="31"/>
      <c r="G30" s="31"/>
      <c r="H30" s="31"/>
      <c r="I30" s="31"/>
      <c r="J30" s="31"/>
      <c r="K30" s="31"/>
      <c r="L30" s="39" t="s">
        <v>39</v>
      </c>
      <c r="M30" s="40" t="s">
        <v>422</v>
      </c>
      <c r="N30" s="40"/>
      <c r="O30" s="41"/>
      <c r="P30" s="32"/>
    </row>
    <row r="31" spans="2:16" ht="15">
      <c r="B31" s="30"/>
      <c r="C31" s="31"/>
      <c r="D31" s="31"/>
      <c r="E31" s="31"/>
      <c r="F31" s="31"/>
      <c r="G31" s="31"/>
      <c r="H31" s="42" t="s">
        <v>460</v>
      </c>
      <c r="J31" s="31"/>
      <c r="K31" s="31"/>
      <c r="O31" s="31"/>
      <c r="P31" s="32"/>
    </row>
    <row r="32" spans="2:16" ht="18.75" customHeight="1">
      <c r="B32" s="30"/>
      <c r="C32" s="31"/>
      <c r="D32" s="31"/>
      <c r="E32" s="31"/>
      <c r="F32" s="42" t="s">
        <v>423</v>
      </c>
      <c r="G32" s="31"/>
      <c r="I32" s="31"/>
      <c r="J32" s="31"/>
      <c r="K32" s="31"/>
      <c r="P32" s="32"/>
    </row>
    <row r="33" spans="2:16" ht="78.75" customHeight="1">
      <c r="B33" s="30"/>
      <c r="C33" s="31"/>
      <c r="D33" s="31"/>
      <c r="E33" s="31"/>
      <c r="F33" s="552" t="s">
        <v>252</v>
      </c>
      <c r="G33" s="564"/>
      <c r="H33" s="565"/>
      <c r="I33" s="31"/>
      <c r="J33" s="31"/>
      <c r="K33" s="31"/>
      <c r="L33" s="31"/>
      <c r="M33" s="31"/>
      <c r="N33" s="31"/>
      <c r="O33" s="57"/>
      <c r="P33" s="32"/>
    </row>
    <row r="34" spans="2:16" ht="15.75" thickBot="1">
      <c r="B34" s="44"/>
      <c r="C34" s="45"/>
      <c r="D34" s="45"/>
      <c r="E34" s="45"/>
      <c r="F34" s="45"/>
      <c r="G34" s="45"/>
      <c r="H34" s="45"/>
      <c r="I34" s="45"/>
      <c r="J34" s="45"/>
      <c r="K34" s="45"/>
      <c r="L34" s="45"/>
      <c r="M34" s="45"/>
      <c r="N34" s="45"/>
      <c r="O34" s="58"/>
      <c r="P34" s="46"/>
    </row>
    <row r="35" spans="7:13" ht="15">
      <c r="G35" s="31"/>
      <c r="L35" s="31"/>
      <c r="M35" s="31"/>
    </row>
  </sheetData>
  <sheetProtection password="C635" sheet="1"/>
  <mergeCells count="4">
    <mergeCell ref="I18:K18"/>
    <mergeCell ref="I19:K19"/>
    <mergeCell ref="I20:K20"/>
    <mergeCell ref="F33:H33"/>
  </mergeCells>
  <printOptions/>
  <pageMargins left="0.7" right="0.7" top="0.75" bottom="0.75" header="0.3" footer="0.3"/>
  <pageSetup horizontalDpi="600" verticalDpi="600" orientation="landscape"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Qian, Hua</dc:creator>
  <cp:keywords/>
  <dc:description/>
  <cp:lastModifiedBy>Hua Qian</cp:lastModifiedBy>
  <dcterms:created xsi:type="dcterms:W3CDTF">2013-04-23T19:15:04Z</dcterms:created>
  <dcterms:modified xsi:type="dcterms:W3CDTF">2015-12-07T18:33:03Z</dcterms:modified>
  <cp:category/>
  <cp:version/>
  <cp:contentType/>
  <cp:contentStatus/>
</cp:coreProperties>
</file>